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llins\August\"/>
    </mc:Choice>
  </mc:AlternateContent>
  <xr:revisionPtr revIDLastSave="0" documentId="13_ncr:1_{E35C729F-174D-44CD-84A5-897084BCD216}" xr6:coauthVersionLast="47" xr6:coauthVersionMax="47" xr10:uidLastSave="{00000000-0000-0000-0000-000000000000}"/>
  <bookViews>
    <workbookView xWindow="-120" yWindow="-120" windowWidth="20730" windowHeight="11760" tabRatio="783" xr2:uid="{00000000-000D-0000-FFFF-FFFF00000000}"/>
  </bookViews>
  <sheets>
    <sheet name="GROUND FLR" sheetId="42" r:id="rId1"/>
  </sheets>
  <externalReferences>
    <externalReference r:id="rId2"/>
    <externalReference r:id="rId3"/>
    <externalReference r:id="rId4"/>
    <externalReference r:id="rId5"/>
  </externalReferences>
  <definedNames>
    <definedName name="\0" localSheetId="0">#REF!</definedName>
    <definedName name="\0">#REF!</definedName>
    <definedName name="\p" localSheetId="0">#REF!</definedName>
    <definedName name="\p">#REF!</definedName>
    <definedName name="\x" localSheetId="0">#REF!</definedName>
    <definedName name="\x">#REF!</definedName>
    <definedName name="___xlnm.Print_Area" localSheetId="0">#REF!</definedName>
    <definedName name="___xlnm.Print_Area">#REF!</definedName>
    <definedName name="__xlnm.Print_Area" localSheetId="0">#REF!</definedName>
    <definedName name="__xlnm.Print_Area">#REF!</definedName>
    <definedName name="_1" localSheetId="0" hidden="1">#REF!</definedName>
    <definedName name="_1" hidden="1">#REF!</definedName>
    <definedName name="_8000" localSheetId="0">#REF!</definedName>
    <definedName name="_8000">#REF!</definedName>
    <definedName name="_8001" localSheetId="0">#REF!</definedName>
    <definedName name="_8001">#REF!</definedName>
    <definedName name="_8002" localSheetId="0">#REF!</definedName>
    <definedName name="_8002">#REF!</definedName>
    <definedName name="_8003" localSheetId="0">#REF!</definedName>
    <definedName name="_8003">#REF!</definedName>
    <definedName name="_8010" localSheetId="0">#REF!</definedName>
    <definedName name="_8010">#REF!</definedName>
    <definedName name="_8011" localSheetId="0">#REF!</definedName>
    <definedName name="_8011">#REF!</definedName>
    <definedName name="_8012" localSheetId="0">#REF!</definedName>
    <definedName name="_8012">#REF!</definedName>
    <definedName name="_8014" localSheetId="0">#REF!</definedName>
    <definedName name="_8014">#REF!</definedName>
    <definedName name="_8030" localSheetId="0">#REF!</definedName>
    <definedName name="_8030">#REF!</definedName>
    <definedName name="_8041" localSheetId="0">#REF!</definedName>
    <definedName name="_8041">#REF!</definedName>
    <definedName name="_8042" localSheetId="0">#REF!</definedName>
    <definedName name="_8042">#REF!</definedName>
    <definedName name="_8050" localSheetId="0">#REF!</definedName>
    <definedName name="_8050">#REF!</definedName>
    <definedName name="_8051" localSheetId="0">#REF!</definedName>
    <definedName name="_8051">#REF!</definedName>
    <definedName name="_8062" localSheetId="0">#REF!</definedName>
    <definedName name="_8062">#REF!</definedName>
    <definedName name="_8063" localSheetId="0">#REF!</definedName>
    <definedName name="_8063">#REF!</definedName>
    <definedName name="_8064" localSheetId="0">#REF!</definedName>
    <definedName name="_8064">#REF!</definedName>
    <definedName name="_8065" localSheetId="0">#REF!</definedName>
    <definedName name="_8065">#REF!</definedName>
    <definedName name="_8081" localSheetId="0">#REF!</definedName>
    <definedName name="_8081">#REF!</definedName>
    <definedName name="_8082" localSheetId="0">#REF!</definedName>
    <definedName name="_8082">#REF!</definedName>
    <definedName name="_8110" localSheetId="0">#REF!</definedName>
    <definedName name="_8110">#REF!</definedName>
    <definedName name="_8111" localSheetId="0">#REF!</definedName>
    <definedName name="_8111">#REF!</definedName>
    <definedName name="_8112" localSheetId="0">#REF!</definedName>
    <definedName name="_8112">#REF!</definedName>
    <definedName name="_8113" localSheetId="0">#REF!</definedName>
    <definedName name="_8113">#REF!</definedName>
    <definedName name="_8114" localSheetId="0">#REF!</definedName>
    <definedName name="_8114">#REF!</definedName>
    <definedName name="_8115" localSheetId="0">#REF!</definedName>
    <definedName name="_8115">#REF!</definedName>
    <definedName name="_8120" localSheetId="0">#REF!</definedName>
    <definedName name="_8120">#REF!</definedName>
    <definedName name="_8121" localSheetId="0">#REF!</definedName>
    <definedName name="_8121">#REF!</definedName>
    <definedName name="_8140" localSheetId="0">#REF!</definedName>
    <definedName name="_8140">#REF!</definedName>
    <definedName name="_8142" localSheetId="0">#REF!</definedName>
    <definedName name="_8142">#REF!</definedName>
    <definedName name="_8143" localSheetId="0">#REF!</definedName>
    <definedName name="_8143">#REF!</definedName>
    <definedName name="_8151" localSheetId="0">#REF!</definedName>
    <definedName name="_8151">#REF!</definedName>
    <definedName name="_8152" localSheetId="0">#REF!</definedName>
    <definedName name="_8152">#REF!</definedName>
    <definedName name="_8153" localSheetId="0">#REF!</definedName>
    <definedName name="_8153">#REF!</definedName>
    <definedName name="_8160" localSheetId="0">#REF!</definedName>
    <definedName name="_8160">#REF!</definedName>
    <definedName name="_8161" localSheetId="0">#REF!</definedName>
    <definedName name="_8161">#REF!</definedName>
    <definedName name="_8162" localSheetId="0">#REF!</definedName>
    <definedName name="_8162">#REF!</definedName>
    <definedName name="_8181" localSheetId="0">#REF!</definedName>
    <definedName name="_8181">#REF!</definedName>
    <definedName name="_8192" localSheetId="0">#REF!</definedName>
    <definedName name="_8192">#REF!</definedName>
    <definedName name="_8196" localSheetId="0">#REF!</definedName>
    <definedName name="_8196">#REF!</definedName>
    <definedName name="_8200" localSheetId="0">#REF!</definedName>
    <definedName name="_8200">#REF!</definedName>
    <definedName name="_8201" localSheetId="0">#REF!</definedName>
    <definedName name="_8201">#REF!</definedName>
    <definedName name="_8203" localSheetId="0">#REF!</definedName>
    <definedName name="_8203">#REF!</definedName>
    <definedName name="_8204" localSheetId="0">#REF!</definedName>
    <definedName name="_8204">#REF!</definedName>
    <definedName name="_8205" localSheetId="0">#REF!</definedName>
    <definedName name="_8205">#REF!</definedName>
    <definedName name="_8221" localSheetId="0">#REF!</definedName>
    <definedName name="_8221">#REF!</definedName>
    <definedName name="_8240" localSheetId="0">#REF!</definedName>
    <definedName name="_8240">#REF!</definedName>
    <definedName name="_82401" localSheetId="0">#REF!</definedName>
    <definedName name="_82401">#REF!</definedName>
    <definedName name="_8241" localSheetId="0">#REF!</definedName>
    <definedName name="_8241">#REF!</definedName>
    <definedName name="_8250" localSheetId="0">#REF!</definedName>
    <definedName name="_8250">#REF!</definedName>
    <definedName name="_82501" localSheetId="0">#REF!</definedName>
    <definedName name="_82501">#REF!</definedName>
    <definedName name="_8270" localSheetId="0">#REF!</definedName>
    <definedName name="_8270">#REF!</definedName>
    <definedName name="_8280" localSheetId="0">#REF!</definedName>
    <definedName name="_8280">#REF!</definedName>
    <definedName name="_8281" localSheetId="0">#REF!</definedName>
    <definedName name="_8281">#REF!</definedName>
    <definedName name="_8290" localSheetId="0">#REF!</definedName>
    <definedName name="_8290">#REF!</definedName>
    <definedName name="_8295" localSheetId="0">#REF!</definedName>
    <definedName name="_8295">#REF!</definedName>
    <definedName name="_8300" localSheetId="0">#REF!</definedName>
    <definedName name="_8300">#REF!</definedName>
    <definedName name="_8332" localSheetId="0">#REF!</definedName>
    <definedName name="_8332">#REF!</definedName>
    <definedName name="_8335" localSheetId="0">#REF!</definedName>
    <definedName name="_8335">#REF!</definedName>
    <definedName name="_8340" localSheetId="0">#REF!</definedName>
    <definedName name="_8340">#REF!</definedName>
    <definedName name="_8341" localSheetId="0">#REF!</definedName>
    <definedName name="_8341">#REF!</definedName>
    <definedName name="_8350" localSheetId="0">#REF!</definedName>
    <definedName name="_8350">#REF!</definedName>
    <definedName name="_8380" localSheetId="0">#REF!</definedName>
    <definedName name="_8380">#REF!</definedName>
    <definedName name="_8381" localSheetId="0">#REF!</definedName>
    <definedName name="_8381">#REF!</definedName>
    <definedName name="_8382" localSheetId="0">#REF!</definedName>
    <definedName name="_8382">#REF!</definedName>
    <definedName name="_8383" localSheetId="0">#REF!</definedName>
    <definedName name="_8383">#REF!</definedName>
    <definedName name="_8384" localSheetId="0">#REF!</definedName>
    <definedName name="_8384">#REF!</definedName>
    <definedName name="_8394" localSheetId="0">#REF!</definedName>
    <definedName name="_8394">#REF!</definedName>
    <definedName name="_8396" localSheetId="0">#REF!</definedName>
    <definedName name="_8396">#REF!</definedName>
    <definedName name="_8400" localSheetId="0">#REF!</definedName>
    <definedName name="_8400">#REF!</definedName>
    <definedName name="_8402" localSheetId="0">#REF!</definedName>
    <definedName name="_8402">#REF!</definedName>
    <definedName name="_8404" localSheetId="0">#REF!</definedName>
    <definedName name="_8404">#REF!</definedName>
    <definedName name="_8411" localSheetId="0">#REF!</definedName>
    <definedName name="_8411">#REF!</definedName>
    <definedName name="_8412" localSheetId="0">#REF!</definedName>
    <definedName name="_8412">#REF!</definedName>
    <definedName name="_8413" localSheetId="0">#REF!</definedName>
    <definedName name="_8413">#REF!</definedName>
    <definedName name="_8421" localSheetId="0">#REF!</definedName>
    <definedName name="_8421">#REF!</definedName>
    <definedName name="_8423" localSheetId="0">#REF!</definedName>
    <definedName name="_8423">#REF!</definedName>
    <definedName name="_8440" localSheetId="0">#REF!</definedName>
    <definedName name="_8440">#REF!</definedName>
    <definedName name="_8442" localSheetId="0">#REF!</definedName>
    <definedName name="_8442">#REF!</definedName>
    <definedName name="_8454" localSheetId="0">#REF!</definedName>
    <definedName name="_8454">#REF!</definedName>
    <definedName name="_8476" localSheetId="0">#REF!</definedName>
    <definedName name="_8476">#REF!</definedName>
    <definedName name="_8490" localSheetId="0">#REF!</definedName>
    <definedName name="_8490">#REF!</definedName>
    <definedName name="_8500" localSheetId="0">#REF!</definedName>
    <definedName name="_8500">#REF!</definedName>
    <definedName name="_8520" localSheetId="0">#REF!</definedName>
    <definedName name="_8520">#REF!</definedName>
    <definedName name="_8521" localSheetId="0">#REF!</definedName>
    <definedName name="_8521">#REF!</definedName>
    <definedName name="_8522" localSheetId="0">#REF!</definedName>
    <definedName name="_8522">#REF!</definedName>
    <definedName name="_8530" localSheetId="0">#REF!</definedName>
    <definedName name="_8530">#REF!</definedName>
    <definedName name="_8531" localSheetId="0">#REF!</definedName>
    <definedName name="_8531">#REF!</definedName>
    <definedName name="_8552" localSheetId="0">#REF!</definedName>
    <definedName name="_8552">#REF!</definedName>
    <definedName name="_8554" localSheetId="0">#REF!</definedName>
    <definedName name="_8554">#REF!</definedName>
    <definedName name="_8562" localSheetId="0">#REF!</definedName>
    <definedName name="_8562">#REF!</definedName>
    <definedName name="_8563" localSheetId="0">#REF!</definedName>
    <definedName name="_8563">#REF!</definedName>
    <definedName name="_8566" localSheetId="0">#REF!</definedName>
    <definedName name="_8566">#REF!</definedName>
    <definedName name="_8567" localSheetId="0">#REF!</definedName>
    <definedName name="_8567">#REF!</definedName>
    <definedName name="_8572" localSheetId="0">#REF!</definedName>
    <definedName name="_8572">#REF!</definedName>
    <definedName name="_8582" localSheetId="0">#REF!</definedName>
    <definedName name="_8582">#REF!</definedName>
    <definedName name="_8600" localSheetId="0">#REF!</definedName>
    <definedName name="_8600">#REF!</definedName>
    <definedName name="_8602" localSheetId="0">#REF!</definedName>
    <definedName name="_8602">#REF!</definedName>
    <definedName name="_8606" localSheetId="0">#REF!</definedName>
    <definedName name="_8606">#REF!</definedName>
    <definedName name="_8610" localSheetId="0">#REF!</definedName>
    <definedName name="_8610">#REF!</definedName>
    <definedName name="_8612" localSheetId="0">#REF!</definedName>
    <definedName name="_8612">#REF!</definedName>
    <definedName name="_8613" localSheetId="0">#REF!</definedName>
    <definedName name="_8613">#REF!</definedName>
    <definedName name="_8633" localSheetId="0">#REF!</definedName>
    <definedName name="_8633">#REF!</definedName>
    <definedName name="_8635" localSheetId="0">#REF!</definedName>
    <definedName name="_8635">#REF!</definedName>
    <definedName name="_8637" localSheetId="0">#REF!</definedName>
    <definedName name="_8637">#REF!</definedName>
    <definedName name="_8638" localSheetId="0">#REF!</definedName>
    <definedName name="_8638">#REF!</definedName>
    <definedName name="_8650" localSheetId="0">#REF!</definedName>
    <definedName name="_8650">#REF!</definedName>
    <definedName name="_8661" localSheetId="0">#REF!</definedName>
    <definedName name="_8661">#REF!</definedName>
    <definedName name="_8670" localSheetId="0">#REF!</definedName>
    <definedName name="_8670">#REF!</definedName>
    <definedName name="_8671" localSheetId="0">#REF!</definedName>
    <definedName name="_8671">#REF!</definedName>
    <definedName name="_8673" localSheetId="0">#REF!</definedName>
    <definedName name="_8673">#REF!</definedName>
    <definedName name="_8680" localSheetId="0">#REF!</definedName>
    <definedName name="_8680">#REF!</definedName>
    <definedName name="_8690" localSheetId="0">#REF!</definedName>
    <definedName name="_8690">#REF!</definedName>
    <definedName name="_8751" localSheetId="0">#REF!</definedName>
    <definedName name="_8751">#REF!</definedName>
    <definedName name="_8757" localSheetId="0">#REF!</definedName>
    <definedName name="_8757">#REF!</definedName>
    <definedName name="_8759" localSheetId="0">#REF!</definedName>
    <definedName name="_8759">#REF!</definedName>
    <definedName name="_8772" localSheetId="0">#REF!</definedName>
    <definedName name="_8772">#REF!</definedName>
    <definedName name="_8802" localSheetId="0">#REF!</definedName>
    <definedName name="_8802">#REF!</definedName>
    <definedName name="_8810" localSheetId="0">#REF!</definedName>
    <definedName name="_8810">#REF!</definedName>
    <definedName name="_8840" localSheetId="0">#REF!</definedName>
    <definedName name="_8840">#REF!</definedName>
    <definedName name="_8841" localSheetId="0">#REF!</definedName>
    <definedName name="_8841">#REF!</definedName>
    <definedName name="_8850" localSheetId="0">#REF!</definedName>
    <definedName name="_8850">#REF!</definedName>
    <definedName name="_8851" localSheetId="0">#REF!</definedName>
    <definedName name="_8851">#REF!</definedName>
    <definedName name="_8852" localSheetId="0">#REF!</definedName>
    <definedName name="_8852">#REF!</definedName>
    <definedName name="_8871" localSheetId="0">#REF!</definedName>
    <definedName name="_8871">#REF!</definedName>
    <definedName name="_8872" localSheetId="0">#REF!</definedName>
    <definedName name="_8872">#REF!</definedName>
    <definedName name="_8873" localSheetId="0">#REF!</definedName>
    <definedName name="_8873">#REF!</definedName>
    <definedName name="_B094" localSheetId="0">#REF!</definedName>
    <definedName name="_B094">#REF!</definedName>
    <definedName name="_Fil" localSheetId="0" hidden="1">[1]PRELIMIN!#REF!</definedName>
    <definedName name="_Fil" hidden="1">[1]PRELIMIN!#REF!</definedName>
    <definedName name="_Fill" localSheetId="0" hidden="1">#REF!</definedName>
    <definedName name="_Fill" hidden="1">#REF!</definedName>
    <definedName name="_filll" localSheetId="0" hidden="1">[1]PRELIMIN!#REF!</definedName>
    <definedName name="_filll" hidden="1">[1]PRELIMIN!#REF!</definedName>
    <definedName name="A" localSheetId="0" hidden="1">#REF!</definedName>
    <definedName name="A" hidden="1">#REF!</definedName>
    <definedName name="Basement" localSheetId="0" hidden="1">#REF!</definedName>
    <definedName name="Basement" hidden="1">#REF!</definedName>
    <definedName name="bill21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4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4.2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5.2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5.4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5.6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6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6.2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6.4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6.6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7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bill7.2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complet2f" localSheetId="0">#REF!</definedName>
    <definedName name="complet2f">#REF!</definedName>
    <definedName name="complet2f1" localSheetId="0">#REF!</definedName>
    <definedName name="complet2f1">#REF!</definedName>
    <definedName name="d" localSheetId="0" hidden="1">[1]PRELIMIN!#REF!</definedName>
    <definedName name="d" hidden="1">[1]PRELIMIN!#REF!</definedName>
    <definedName name="deposit3m1" localSheetId="0">#REF!</definedName>
    <definedName name="deposit3m1">#REF!</definedName>
    <definedName name="Equity" localSheetId="0">[2]feasibility!#REF!</definedName>
    <definedName name="Equity">[2]feasibility!#REF!</definedName>
    <definedName name="Excel_BuiltIn_Print_Area" localSheetId="0">#REF!</definedName>
    <definedName name="Excel_BuiltIn_Print_Area">#REF!</definedName>
    <definedName name="Excel_BuiltIn_Print_Area_1" localSheetId="0">#REF!</definedName>
    <definedName name="Excel_BuiltIn_Print_Area_1">#REF!</definedName>
    <definedName name="Excel_BuiltIn_Print_Area_1_1" localSheetId="0">#REF!</definedName>
    <definedName name="Excel_BuiltIn_Print_Area_1_1">#REF!</definedName>
    <definedName name="expense" localSheetId="0">[2]feasibility!#REF!</definedName>
    <definedName name="expense">[2]feasibility!#REF!</definedName>
    <definedName name="F" localSheetId="0">#REF!</definedName>
    <definedName name="F">#REF!</definedName>
    <definedName name="flag1" localSheetId="0">#REF!</definedName>
    <definedName name="flag1">#REF!</definedName>
    <definedName name="frbr" localSheetId="0">#REF!</definedName>
    <definedName name="frbr">#REF!</definedName>
    <definedName name="intr" localSheetId="0">[2]feasibility!#REF!</definedName>
    <definedName name="intr">[2]feasibility!#REF!</definedName>
    <definedName name="Month">[3]Table!$A$4:$F$15</definedName>
    <definedName name="no7.2" hidden="1">{#N/A,#N/A,FALSE,"Sub2.1";#N/A,#N/A,FALSE,"Conc2.2";#N/A,#N/A,FALSE,"Block2.3";#N/A,#N/A,FALSE,"Roof2.4";#N/A,#N/A,FALSE,"wood2.5";#N/A,#N/A,FALSE,"Door2.6";#N/A,#N/A,FALSE,"Finish2.7";#N/A,#N/A,FALSE,"Service2.8";#N/A,#N/A,FALSE,"Summary2"}</definedName>
    <definedName name="Outgoings" localSheetId="0">#REF!</definedName>
    <definedName name="Outgoings">#REF!</definedName>
    <definedName name="priii" localSheetId="0">'[4]Section A - General'!#REF!</definedName>
    <definedName name="priii">'[4]Section A - General'!#REF!</definedName>
    <definedName name="_xlnm.Print_Area" localSheetId="0">'GROUND FLR'!$A$1:$F$1459</definedName>
    <definedName name="_xlnm.Print_Area">#REF!</definedName>
    <definedName name="Print_Area_MI" localSheetId="0">#REF!</definedName>
    <definedName name="Print_Area_MI">#REF!</definedName>
    <definedName name="_xlnm.Print_Titles" localSheetId="0">'GROUND FLR'!#REF!</definedName>
    <definedName name="_xlnm.Print_Titles">#REF!</definedName>
    <definedName name="printii" localSheetId="0">'[4]Section A - General'!#REF!</definedName>
    <definedName name="printii">'[4]Section A - General'!#REF!</definedName>
    <definedName name="Rateschedule" localSheetId="0">#REF!</definedName>
    <definedName name="Rateschedule">#REF!</definedName>
    <definedName name="_xlnm.Recorder" localSheetId="0">#REF!</definedName>
    <definedName name="_xlnm.Recorder">#REF!</definedName>
    <definedName name="rent" localSheetId="0">#REF!</definedName>
    <definedName name="rent">#REF!</definedName>
    <definedName name="Rent_increase" localSheetId="0">#REF!</definedName>
    <definedName name="Rent_increase">#REF!</definedName>
    <definedName name="sencount" hidden="1">1</definedName>
    <definedName name="Setflag" localSheetId="0">#REF!</definedName>
    <definedName name="Setflag">#REF!</definedName>
    <definedName name="sum" localSheetId="0">#REF!</definedName>
    <definedName name="sum">#REF!</definedName>
    <definedName name="TEMP" localSheetId="0">#REF!</definedName>
    <definedName name="TEMP">#REF!</definedName>
    <definedName name="threebr" localSheetId="0">#REF!</definedName>
    <definedName name="threebr">#REF!</definedName>
    <definedName name="total" localSheetId="0">#REF!</definedName>
    <definedName name="total">#REF!</definedName>
    <definedName name="trbr" localSheetId="0">#REF!</definedName>
    <definedName name="trbr">#REF!</definedName>
    <definedName name="twobr" localSheetId="0">#REF!</definedName>
    <definedName name="twobr">#REF!</definedName>
    <definedName name="wrn.BILL18." hidden="1">{#N/A,#N/A,FALSE,"Dem18.1";#N/A,#N/A,FALSE,"Site18.2";#N/A,#N/A,FALSE,"Road18.3";#N/A,#N/A,FALSE,"Fenc18.4";#N/A,#N/A,FALSE,"Jetty18.5 ";#N/A,#N/A,FALSE,"Beach18.6";#N/A,#N/A,FALSE,"Summary18"}</definedName>
    <definedName name="wrn.bill2." hidden="1">{#N/A,#N/A,FALSE,"Sub2.1";#N/A,#N/A,FALSE,"Conc2.2";#N/A,#N/A,FALSE,"Block2.3";#N/A,#N/A,FALSE,"Roof2.4";#N/A,#N/A,FALSE,"wood2.5";#N/A,#N/A,FALSE,"Door2.6";#N/A,#N/A,FALSE,"Finish2.7";#N/A,#N/A,FALSE,"Service2.8";#N/A,#N/A,FALSE,"Summary2"}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63" i="42" l="1"/>
  <c r="E186" i="42"/>
  <c r="H1463" i="42"/>
  <c r="E855" i="42"/>
  <c r="E563" i="42"/>
  <c r="E813" i="42"/>
  <c r="E215" i="42"/>
  <c r="E217" i="42" s="1"/>
  <c r="E219" i="42" s="1"/>
  <c r="E200" i="42"/>
  <c r="F59" i="42"/>
  <c r="F55" i="42"/>
  <c r="F48" i="42"/>
  <c r="F42" i="42"/>
  <c r="F38" i="42"/>
  <c r="F34" i="42"/>
  <c r="F1439" i="42"/>
  <c r="F1443" i="42"/>
  <c r="F1435" i="42"/>
  <c r="F1424" i="42"/>
  <c r="F1426" i="42" s="1"/>
  <c r="F1428" i="42" s="1"/>
  <c r="F1410" i="42"/>
  <c r="F1408" i="42"/>
  <c r="F1406" i="42"/>
  <c r="F1404" i="42"/>
  <c r="F1402" i="42"/>
  <c r="F1390" i="42"/>
  <c r="F1388" i="42"/>
  <c r="F1386" i="42"/>
  <c r="F1384" i="42"/>
  <c r="F1382" i="42"/>
  <c r="F1380" i="42"/>
  <c r="F1378" i="42"/>
  <c r="F1374" i="42"/>
  <c r="F1372" i="42"/>
  <c r="F1370" i="42"/>
  <c r="F1368" i="42"/>
  <c r="F1366" i="42"/>
  <c r="F1364" i="42"/>
  <c r="F1362" i="42"/>
  <c r="F1360" i="42"/>
  <c r="F1344" i="42"/>
  <c r="F1342" i="42"/>
  <c r="F1340" i="42"/>
  <c r="F1338" i="42"/>
  <c r="F1336" i="42"/>
  <c r="F1334" i="42"/>
  <c r="F1332" i="42"/>
  <c r="F1330" i="42"/>
  <c r="F1328" i="42"/>
  <c r="F1324" i="42"/>
  <c r="F1322" i="42"/>
  <c r="F1320" i="42"/>
  <c r="F1318" i="42"/>
  <c r="F1316" i="42"/>
  <c r="F1314" i="42"/>
  <c r="F1312" i="42"/>
  <c r="F1310" i="42"/>
  <c r="F1308" i="42"/>
  <c r="F1306" i="42"/>
  <c r="F1304" i="42"/>
  <c r="F1302" i="42"/>
  <c r="F1300" i="42"/>
  <c r="F1298" i="42"/>
  <c r="F1296" i="42"/>
  <c r="F1292" i="42"/>
  <c r="F1290" i="42"/>
  <c r="F1288" i="42"/>
  <c r="F1286" i="42"/>
  <c r="F1284" i="42"/>
  <c r="F1282" i="42"/>
  <c r="F1280" i="42"/>
  <c r="F1274" i="42"/>
  <c r="F1268" i="42"/>
  <c r="F1266" i="42"/>
  <c r="F1264" i="42"/>
  <c r="F1262" i="42"/>
  <c r="F1260" i="42"/>
  <c r="F1258" i="42"/>
  <c r="F1238" i="42"/>
  <c r="F1236" i="42"/>
  <c r="F1234" i="42"/>
  <c r="F1232" i="42"/>
  <c r="F1230" i="42"/>
  <c r="F1228" i="42"/>
  <c r="F1182" i="42"/>
  <c r="F1174" i="42"/>
  <c r="F1162" i="42"/>
  <c r="F1160" i="42"/>
  <c r="F1158" i="42"/>
  <c r="F1156" i="42"/>
  <c r="F1154" i="42"/>
  <c r="F1152" i="42"/>
  <c r="F1150" i="42"/>
  <c r="F1148" i="42"/>
  <c r="I1100" i="42"/>
  <c r="F1081" i="42"/>
  <c r="F1079" i="42"/>
  <c r="F1032" i="42"/>
  <c r="F1030" i="42"/>
  <c r="F1028" i="42"/>
  <c r="F1026" i="42"/>
  <c r="F1022" i="42"/>
  <c r="F1020" i="42"/>
  <c r="F1018" i="42"/>
  <c r="F1016" i="42"/>
  <c r="F1014" i="42"/>
  <c r="F1012" i="42"/>
  <c r="F1010" i="42"/>
  <c r="F1008" i="42"/>
  <c r="F1006" i="42"/>
  <c r="F1004" i="42"/>
  <c r="F1002" i="42"/>
  <c r="F1000" i="42"/>
  <c r="F998" i="42"/>
  <c r="F996" i="42"/>
  <c r="F994" i="42"/>
  <c r="F992" i="42"/>
  <c r="F990" i="42"/>
  <c r="F988" i="42"/>
  <c r="F986" i="42"/>
  <c r="F984" i="42"/>
  <c r="F982" i="42"/>
  <c r="F980" i="42"/>
  <c r="F978" i="42"/>
  <c r="F974" i="42"/>
  <c r="F972" i="42"/>
  <c r="F970" i="42"/>
  <c r="F945" i="42"/>
  <c r="F943" i="42"/>
  <c r="F941" i="42"/>
  <c r="F939" i="42"/>
  <c r="E923" i="42"/>
  <c r="F917" i="42"/>
  <c r="F915" i="42"/>
  <c r="F1412" i="42" l="1"/>
  <c r="F1418" i="42" s="1"/>
  <c r="F1376" i="42"/>
  <c r="F1394" i="42" s="1"/>
  <c r="F1326" i="42"/>
  <c r="F1352" i="42" s="1"/>
  <c r="F1346" i="42"/>
  <c r="F1354" i="42" s="1"/>
  <c r="F1392" i="42"/>
  <c r="F1034" i="42"/>
  <c r="F1040" i="42" s="1"/>
  <c r="F1024" i="42"/>
  <c r="F1038" i="42" s="1"/>
  <c r="F1396" i="42" l="1"/>
  <c r="F1399" i="42" s="1"/>
  <c r="F1416" i="42" s="1"/>
  <c r="I899" i="42"/>
  <c r="F879" i="42"/>
  <c r="F867" i="42" l="1"/>
  <c r="F865" i="42"/>
  <c r="F863" i="42"/>
  <c r="E861" i="42"/>
  <c r="F861" i="42" s="1"/>
  <c r="F855" i="42"/>
  <c r="F859" i="42"/>
  <c r="F857" i="42"/>
  <c r="F869" i="42" l="1"/>
  <c r="F888" i="42" s="1"/>
  <c r="F834" i="42"/>
  <c r="I833" i="42"/>
  <c r="F833" i="42"/>
  <c r="F831" i="42"/>
  <c r="F830" i="42"/>
  <c r="F829" i="42"/>
  <c r="E817" i="42"/>
  <c r="F817" i="42" s="1"/>
  <c r="E807" i="42"/>
  <c r="F807" i="42" s="1"/>
  <c r="F787" i="42"/>
  <c r="I885" i="42"/>
  <c r="F877" i="42"/>
  <c r="F873" i="42"/>
  <c r="H853" i="42"/>
  <c r="F850" i="42"/>
  <c r="F848" i="42"/>
  <c r="F846" i="42"/>
  <c r="F828" i="42"/>
  <c r="I827" i="42"/>
  <c r="F827" i="42"/>
  <c r="F825" i="42"/>
  <c r="F824" i="42"/>
  <c r="F823" i="42"/>
  <c r="F822" i="42"/>
  <c r="I821" i="42"/>
  <c r="F821" i="42"/>
  <c r="F820" i="42"/>
  <c r="F819" i="42"/>
  <c r="F816" i="42"/>
  <c r="F815" i="42"/>
  <c r="F814" i="42"/>
  <c r="I813" i="42"/>
  <c r="F813" i="42"/>
  <c r="F812" i="42"/>
  <c r="F811" i="42"/>
  <c r="F805" i="42"/>
  <c r="F803" i="42"/>
  <c r="F797" i="42"/>
  <c r="F795" i="42"/>
  <c r="F793" i="42"/>
  <c r="E791" i="42"/>
  <c r="F791" i="42" s="1"/>
  <c r="F789" i="42"/>
  <c r="F785" i="42"/>
  <c r="E754" i="42"/>
  <c r="F754" i="42" s="1"/>
  <c r="F752" i="42"/>
  <c r="F750" i="42"/>
  <c r="E727" i="42"/>
  <c r="F727" i="42" s="1"/>
  <c r="F729" i="42"/>
  <c r="F725" i="42"/>
  <c r="F711" i="42"/>
  <c r="F709" i="42"/>
  <c r="F705" i="42"/>
  <c r="F703" i="42"/>
  <c r="E699" i="42"/>
  <c r="F699" i="42" s="1"/>
  <c r="E693" i="42"/>
  <c r="E695" i="42" s="1"/>
  <c r="F683" i="42"/>
  <c r="F689" i="42"/>
  <c r="E687" i="42"/>
  <c r="F687" i="42" s="1"/>
  <c r="F685" i="42"/>
  <c r="F681" i="42"/>
  <c r="F679" i="42"/>
  <c r="E671" i="42"/>
  <c r="F671" i="42" s="1"/>
  <c r="F677" i="42"/>
  <c r="F675" i="42"/>
  <c r="F673" i="42"/>
  <c r="E665" i="42"/>
  <c r="E663" i="42"/>
  <c r="F657" i="42"/>
  <c r="F655" i="42"/>
  <c r="F653" i="42"/>
  <c r="E651" i="42"/>
  <c r="F651" i="42" s="1"/>
  <c r="E649" i="42"/>
  <c r="E647" i="42"/>
  <c r="E645" i="42"/>
  <c r="E643" i="42"/>
  <c r="F628" i="42"/>
  <c r="F626" i="42"/>
  <c r="E610" i="42"/>
  <c r="E594" i="42"/>
  <c r="F549" i="42"/>
  <c r="I548" i="42"/>
  <c r="F548" i="42"/>
  <c r="F547" i="42"/>
  <c r="I546" i="42"/>
  <c r="F546" i="42"/>
  <c r="F544" i="42"/>
  <c r="F543" i="42"/>
  <c r="F542" i="42"/>
  <c r="F541" i="42"/>
  <c r="I540" i="42"/>
  <c r="F540" i="42"/>
  <c r="E532" i="42"/>
  <c r="E528" i="42"/>
  <c r="F519" i="42"/>
  <c r="F517" i="42"/>
  <c r="E521" i="42"/>
  <c r="F521" i="42" s="1"/>
  <c r="F511" i="42"/>
  <c r="F509" i="42"/>
  <c r="E505" i="42"/>
  <c r="F501" i="42"/>
  <c r="I483" i="42"/>
  <c r="E466" i="42"/>
  <c r="F466" i="42" s="1"/>
  <c r="F464" i="42"/>
  <c r="F450" i="42"/>
  <c r="F448" i="42"/>
  <c r="F446" i="42"/>
  <c r="E442" i="42"/>
  <c r="F442" i="42" s="1"/>
  <c r="F438" i="42"/>
  <c r="E428" i="42"/>
  <c r="F428" i="42" s="1"/>
  <c r="F436" i="42"/>
  <c r="E434" i="42"/>
  <c r="E440" i="42" s="1"/>
  <c r="F440" i="42" s="1"/>
  <c r="F432" i="42"/>
  <c r="F430" i="42"/>
  <c r="F426" i="42"/>
  <c r="F424" i="42"/>
  <c r="F420" i="42"/>
  <c r="E418" i="42"/>
  <c r="F416" i="42"/>
  <c r="F414" i="42"/>
  <c r="F408" i="42"/>
  <c r="F402" i="42"/>
  <c r="E404" i="42"/>
  <c r="F404" i="42" s="1"/>
  <c r="F400" i="42"/>
  <c r="E392" i="42"/>
  <c r="F392" i="42" s="1"/>
  <c r="E384" i="42"/>
  <c r="F384" i="42" s="1"/>
  <c r="F382" i="42"/>
  <c r="E372" i="42"/>
  <c r="F372" i="42" s="1"/>
  <c r="E370" i="42"/>
  <c r="F370" i="42" s="1"/>
  <c r="E368" i="42"/>
  <c r="F368" i="42" s="1"/>
  <c r="E364" i="42"/>
  <c r="F364" i="42" s="1"/>
  <c r="E358" i="42"/>
  <c r="F358" i="42" s="1"/>
  <c r="E356" i="42"/>
  <c r="F356" i="42" s="1"/>
  <c r="F366" i="42"/>
  <c r="F362" i="42"/>
  <c r="F360" i="42"/>
  <c r="E344" i="42"/>
  <c r="F344" i="42" s="1"/>
  <c r="E338" i="42"/>
  <c r="F338" i="42" s="1"/>
  <c r="F352" i="42"/>
  <c r="F350" i="42"/>
  <c r="F348" i="42"/>
  <c r="F346" i="42"/>
  <c r="F342" i="42"/>
  <c r="F340" i="42"/>
  <c r="F326" i="42"/>
  <c r="F328" i="42"/>
  <c r="E320" i="42"/>
  <c r="F320" i="42" s="1"/>
  <c r="E318" i="42"/>
  <c r="F318" i="42" s="1"/>
  <c r="F324" i="42"/>
  <c r="F322" i="42"/>
  <c r="E316" i="42"/>
  <c r="F316" i="42" s="1"/>
  <c r="F314" i="42"/>
  <c r="F310" i="42"/>
  <c r="E306" i="42"/>
  <c r="E304" i="42"/>
  <c r="F304" i="42" s="1"/>
  <c r="E302" i="42"/>
  <c r="F302" i="42" s="1"/>
  <c r="F300" i="42"/>
  <c r="E294" i="42"/>
  <c r="F296" i="42" s="1"/>
  <c r="E286" i="42"/>
  <c r="F286" i="42" s="1"/>
  <c r="F292" i="42"/>
  <c r="E282" i="42"/>
  <c r="F280" i="42"/>
  <c r="F276" i="42"/>
  <c r="F274" i="42"/>
  <c r="E258" i="42"/>
  <c r="E260" i="42" s="1"/>
  <c r="E266" i="42" s="1"/>
  <c r="E268" i="42" s="1"/>
  <c r="E270" i="42" s="1"/>
  <c r="F270" i="42" s="1"/>
  <c r="E221" i="42"/>
  <c r="E223" i="42" s="1"/>
  <c r="F209" i="42"/>
  <c r="F207" i="42"/>
  <c r="E202" i="42"/>
  <c r="F203" i="42"/>
  <c r="F201" i="42"/>
  <c r="F199" i="42"/>
  <c r="F197" i="42"/>
  <c r="F194" i="42"/>
  <c r="F191" i="42"/>
  <c r="F189" i="42"/>
  <c r="F187" i="42"/>
  <c r="F185" i="42"/>
  <c r="E176" i="42"/>
  <c r="E178" i="42" s="1"/>
  <c r="E146" i="42"/>
  <c r="F146" i="42" s="1"/>
  <c r="F161" i="42"/>
  <c r="F160" i="42"/>
  <c r="F159" i="42"/>
  <c r="F157" i="42"/>
  <c r="F154" i="42"/>
  <c r="F150" i="42"/>
  <c r="F149" i="42"/>
  <c r="F148" i="42"/>
  <c r="F147" i="42"/>
  <c r="F144" i="42"/>
  <c r="F143" i="42"/>
  <c r="F142" i="42"/>
  <c r="F141" i="42"/>
  <c r="F140" i="42"/>
  <c r="I140" i="42"/>
  <c r="E136" i="42"/>
  <c r="E138" i="42" s="1"/>
  <c r="F138" i="42" s="1"/>
  <c r="E130" i="42"/>
  <c r="E132" i="42" s="1"/>
  <c r="E194" i="42" s="1"/>
  <c r="E225" i="42" s="1"/>
  <c r="E227" i="42" s="1"/>
  <c r="E229" i="42" s="1"/>
  <c r="E231" i="42" s="1"/>
  <c r="E124" i="42"/>
  <c r="E126" i="42" s="1"/>
  <c r="F117" i="42"/>
  <c r="F115" i="42"/>
  <c r="F109" i="42"/>
  <c r="F107" i="42"/>
  <c r="E101" i="42"/>
  <c r="E103" i="42" s="1"/>
  <c r="E272" i="42" l="1"/>
  <c r="F272" i="42" s="1"/>
  <c r="E196" i="42"/>
  <c r="F196" i="42" s="1"/>
  <c r="E204" i="42"/>
  <c r="E233" i="42"/>
  <c r="F809" i="42"/>
  <c r="F838" i="42" s="1"/>
  <c r="F835" i="42"/>
  <c r="F840" i="42" s="1"/>
  <c r="F852" i="42"/>
  <c r="F886" i="42" s="1"/>
  <c r="F875" i="42"/>
  <c r="E701" i="42"/>
  <c r="F701" i="42" s="1"/>
  <c r="F707" i="42"/>
  <c r="F452" i="42"/>
  <c r="F460" i="42" s="1"/>
  <c r="E468" i="42"/>
  <c r="F470" i="42" s="1"/>
  <c r="F434" i="42"/>
  <c r="F444" i="42" s="1"/>
  <c r="F458" i="42" s="1"/>
  <c r="F354" i="42"/>
  <c r="F376" i="42" s="1"/>
  <c r="F418" i="42"/>
  <c r="E394" i="42"/>
  <c r="F394" i="42" s="1"/>
  <c r="E386" i="42"/>
  <c r="F386" i="42" s="1"/>
  <c r="E388" i="42"/>
  <c r="F390" i="42" s="1"/>
  <c r="F410" i="42"/>
  <c r="F412" i="42"/>
  <c r="E396" i="42"/>
  <c r="F396" i="42" s="1"/>
  <c r="E398" i="42"/>
  <c r="F398" i="42" s="1"/>
  <c r="F374" i="42"/>
  <c r="F378" i="42" s="1"/>
  <c r="F330" i="42"/>
  <c r="F334" i="42" s="1"/>
  <c r="F294" i="42"/>
  <c r="E288" i="42"/>
  <c r="F288" i="42" s="1"/>
  <c r="F284" i="42"/>
  <c r="E290" i="42"/>
  <c r="F290" i="42" s="1"/>
  <c r="F282" i="42"/>
  <c r="F245" i="42"/>
  <c r="F243" i="42"/>
  <c r="F241" i="42"/>
  <c r="I146" i="42"/>
  <c r="F204" i="42"/>
  <c r="E206" i="42"/>
  <c r="E208" i="42" s="1"/>
  <c r="E210" i="42" s="1"/>
  <c r="F210" i="42" s="1"/>
  <c r="F200" i="42"/>
  <c r="I158" i="42"/>
  <c r="F158" i="42"/>
  <c r="F156" i="42"/>
  <c r="F29" i="42"/>
  <c r="F86" i="42" s="1"/>
  <c r="F67" i="42"/>
  <c r="I71" i="42"/>
  <c r="F71" i="42"/>
  <c r="E71" i="42"/>
  <c r="F63" i="42"/>
  <c r="E63" i="42"/>
  <c r="E65" i="42" s="1"/>
  <c r="E67" i="42" s="1"/>
  <c r="E55" i="42"/>
  <c r="E57" i="42" s="1"/>
  <c r="I48" i="42"/>
  <c r="E48" i="42"/>
  <c r="E42" i="42"/>
  <c r="E44" i="42" s="1"/>
  <c r="E34" i="42"/>
  <c r="E36" i="42" s="1"/>
  <c r="I767" i="42"/>
  <c r="F748" i="42"/>
  <c r="F746" i="42"/>
  <c r="F744" i="42"/>
  <c r="F739" i="42"/>
  <c r="F737" i="42"/>
  <c r="F735" i="42"/>
  <c r="F733" i="42"/>
  <c r="F731" i="42"/>
  <c r="F723" i="42"/>
  <c r="F649" i="42"/>
  <c r="F647" i="42"/>
  <c r="F645" i="42"/>
  <c r="F643" i="42"/>
  <c r="F641" i="42"/>
  <c r="F697" i="42"/>
  <c r="F695" i="42"/>
  <c r="F693" i="42"/>
  <c r="F669" i="42"/>
  <c r="F667" i="42"/>
  <c r="F665" i="42"/>
  <c r="F663" i="42"/>
  <c r="F624" i="42"/>
  <c r="F622" i="42"/>
  <c r="F620" i="42"/>
  <c r="F618" i="42"/>
  <c r="F616" i="42"/>
  <c r="F614" i="42"/>
  <c r="F612" i="42"/>
  <c r="F610" i="42"/>
  <c r="F608" i="42"/>
  <c r="E604" i="42"/>
  <c r="F604" i="42" s="1"/>
  <c r="F602" i="42"/>
  <c r="E596" i="42"/>
  <c r="E598" i="42" s="1"/>
  <c r="E600" i="42" s="1"/>
  <c r="F600" i="42" s="1"/>
  <c r="F594" i="42"/>
  <c r="F592" i="42"/>
  <c r="F590" i="42"/>
  <c r="F588" i="42"/>
  <c r="F582" i="42"/>
  <c r="F580" i="42"/>
  <c r="F578" i="42"/>
  <c r="E572" i="42"/>
  <c r="E574" i="42" s="1"/>
  <c r="F570" i="42"/>
  <c r="F566" i="42"/>
  <c r="F565" i="42"/>
  <c r="F564" i="42"/>
  <c r="F563" i="42"/>
  <c r="F562" i="42"/>
  <c r="F561" i="42"/>
  <c r="F560" i="42"/>
  <c r="F559" i="42"/>
  <c r="F539" i="42"/>
  <c r="I538" i="42"/>
  <c r="F538" i="42"/>
  <c r="F536" i="42"/>
  <c r="F535" i="42"/>
  <c r="F534" i="42"/>
  <c r="F533" i="42"/>
  <c r="F532" i="42"/>
  <c r="F522" i="42"/>
  <c r="F531" i="42"/>
  <c r="F530" i="42"/>
  <c r="F529" i="42"/>
  <c r="I528" i="42"/>
  <c r="F528" i="42"/>
  <c r="F527" i="42"/>
  <c r="F526" i="42"/>
  <c r="F507" i="42"/>
  <c r="F503" i="42"/>
  <c r="F499" i="42"/>
  <c r="I1244" i="42"/>
  <c r="F1226" i="42"/>
  <c r="F1224" i="42"/>
  <c r="F1222" i="42"/>
  <c r="F1220" i="42"/>
  <c r="F1218" i="42"/>
  <c r="F1216" i="42"/>
  <c r="F1214" i="42"/>
  <c r="I1203" i="42"/>
  <c r="F1188" i="42"/>
  <c r="F1186" i="42"/>
  <c r="F1180" i="42"/>
  <c r="F1178" i="42"/>
  <c r="F1176" i="42"/>
  <c r="F1172" i="42"/>
  <c r="H1171" i="42"/>
  <c r="F1146" i="42"/>
  <c r="F1144" i="42"/>
  <c r="F1142" i="42"/>
  <c r="F1140" i="42"/>
  <c r="F1138" i="42"/>
  <c r="F1136" i="42"/>
  <c r="F1134" i="42"/>
  <c r="F1132" i="42"/>
  <c r="F1130" i="42"/>
  <c r="F1128" i="42"/>
  <c r="F1124" i="42"/>
  <c r="F1122" i="42"/>
  <c r="F1120" i="42"/>
  <c r="F1118" i="42"/>
  <c r="F1116" i="42"/>
  <c r="F1114" i="42"/>
  <c r="F1112" i="42"/>
  <c r="F1110" i="42"/>
  <c r="H1090" i="42"/>
  <c r="F1087" i="42"/>
  <c r="F1085" i="42"/>
  <c r="F1077" i="42"/>
  <c r="F1075" i="42"/>
  <c r="F1073" i="42"/>
  <c r="F1071" i="42"/>
  <c r="F1069" i="42"/>
  <c r="F1067" i="42"/>
  <c r="F1065" i="42"/>
  <c r="F1063" i="42"/>
  <c r="F1061" i="42"/>
  <c r="F1059" i="42"/>
  <c r="F1057" i="42"/>
  <c r="F1055" i="42"/>
  <c r="F1053" i="42"/>
  <c r="F1051" i="42"/>
  <c r="F1049" i="42"/>
  <c r="F1047" i="42"/>
  <c r="F968" i="42"/>
  <c r="F966" i="42"/>
  <c r="F964" i="42"/>
  <c r="F962" i="42"/>
  <c r="F960" i="42"/>
  <c r="F958" i="42"/>
  <c r="F937" i="42"/>
  <c r="F935" i="42"/>
  <c r="H934" i="42"/>
  <c r="F931" i="42"/>
  <c r="F929" i="42"/>
  <c r="F927" i="42"/>
  <c r="F925" i="42"/>
  <c r="F923" i="42"/>
  <c r="F913" i="42"/>
  <c r="F911" i="42"/>
  <c r="F909" i="42"/>
  <c r="F1434" i="42"/>
  <c r="F1433" i="42"/>
  <c r="F1431" i="42"/>
  <c r="F1427" i="42"/>
  <c r="F1425" i="42"/>
  <c r="I1424" i="42"/>
  <c r="F1423" i="42"/>
  <c r="F1278" i="42"/>
  <c r="F1276" i="42"/>
  <c r="F1256" i="42"/>
  <c r="F1254" i="42"/>
  <c r="F231" i="42"/>
  <c r="E180" i="42"/>
  <c r="E182" i="42" s="1"/>
  <c r="E184" i="42" s="1"/>
  <c r="E192" i="42" l="1"/>
  <c r="F192" i="42" s="1"/>
  <c r="F184" i="42"/>
  <c r="E198" i="42"/>
  <c r="F202" i="42" s="1"/>
  <c r="F233" i="42"/>
  <c r="E235" i="42"/>
  <c r="F1272" i="42"/>
  <c r="F1348" i="42" s="1"/>
  <c r="F1294" i="42"/>
  <c r="F1350" i="42" s="1"/>
  <c r="F1241" i="42"/>
  <c r="F1247" i="42" s="1"/>
  <c r="F1192" i="42"/>
  <c r="F1197" i="42" s="1"/>
  <c r="F1184" i="42"/>
  <c r="F1195" i="42" s="1"/>
  <c r="F1164" i="42"/>
  <c r="F1168" i="42" s="1"/>
  <c r="F1126" i="42"/>
  <c r="F1166" i="42" s="1"/>
  <c r="F1089" i="42"/>
  <c r="F1093" i="42" s="1"/>
  <c r="F1083" i="42"/>
  <c r="F1091" i="42" s="1"/>
  <c r="F947" i="42"/>
  <c r="F953" i="42" s="1"/>
  <c r="F976" i="42"/>
  <c r="F1036" i="42" s="1"/>
  <c r="F1043" i="42" s="1"/>
  <c r="F1101" i="42" s="1"/>
  <c r="F921" i="42"/>
  <c r="F949" i="42" s="1"/>
  <c r="F933" i="42"/>
  <c r="F951" i="42" s="1"/>
  <c r="F881" i="42"/>
  <c r="F890" i="42" s="1"/>
  <c r="F843" i="42"/>
  <c r="F884" i="42" s="1"/>
  <c r="F756" i="42"/>
  <c r="F760" i="42" s="1"/>
  <c r="F741" i="42"/>
  <c r="F758" i="42" s="1"/>
  <c r="F691" i="42"/>
  <c r="F715" i="42" s="1"/>
  <c r="F713" i="42"/>
  <c r="F717" i="42" s="1"/>
  <c r="F659" i="42"/>
  <c r="F774" i="42" s="1"/>
  <c r="F630" i="42"/>
  <c r="F634" i="42" s="1"/>
  <c r="F574" i="42"/>
  <c r="E576" i="42"/>
  <c r="F576" i="42" s="1"/>
  <c r="F567" i="42"/>
  <c r="F768" i="42" s="1"/>
  <c r="F550" i="42"/>
  <c r="F554" i="42" s="1"/>
  <c r="F468" i="42"/>
  <c r="F472" i="42" s="1"/>
  <c r="F490" i="42" s="1"/>
  <c r="F422" i="42"/>
  <c r="F456" i="42" s="1"/>
  <c r="F380" i="42"/>
  <c r="F486" i="42" s="1"/>
  <c r="F388" i="42"/>
  <c r="F406" i="42" s="1"/>
  <c r="F454" i="42" s="1"/>
  <c r="F308" i="42"/>
  <c r="F306" i="42"/>
  <c r="F298" i="42"/>
  <c r="F482" i="42" s="1"/>
  <c r="F206" i="42"/>
  <c r="F208" i="42"/>
  <c r="F162" i="42"/>
  <c r="F168" i="42" s="1"/>
  <c r="F50" i="42"/>
  <c r="F76" i="42" s="1"/>
  <c r="F73" i="42"/>
  <c r="F78" i="42" s="1"/>
  <c r="F596" i="42"/>
  <c r="I532" i="42"/>
  <c r="F572" i="42"/>
  <c r="F505" i="42"/>
  <c r="F598" i="42"/>
  <c r="E190" i="42" l="1"/>
  <c r="F190" i="42" s="1"/>
  <c r="F186" i="42"/>
  <c r="E188" i="42"/>
  <c r="F188" i="42" s="1"/>
  <c r="F198" i="42"/>
  <c r="F235" i="42"/>
  <c r="E237" i="42"/>
  <c r="F1357" i="42"/>
  <c r="F1199" i="42"/>
  <c r="F1204" i="42" s="1"/>
  <c r="F1170" i="42"/>
  <c r="F1202" i="42" s="1"/>
  <c r="I1202" i="42" s="1"/>
  <c r="F1095" i="42"/>
  <c r="F1103" i="42" s="1"/>
  <c r="F956" i="42"/>
  <c r="F1099" i="42" s="1"/>
  <c r="F894" i="42"/>
  <c r="F902" i="42" s="1"/>
  <c r="I884" i="42"/>
  <c r="F763" i="42"/>
  <c r="F778" i="42" s="1"/>
  <c r="F720" i="42"/>
  <c r="F776" i="42" s="1"/>
  <c r="F606" i="42"/>
  <c r="F632" i="42" s="1"/>
  <c r="F637" i="42" s="1"/>
  <c r="F772" i="42" s="1"/>
  <c r="F584" i="42"/>
  <c r="F770" i="42" s="1"/>
  <c r="F524" i="42"/>
  <c r="F462" i="42"/>
  <c r="F488" i="42" s="1"/>
  <c r="F312" i="42"/>
  <c r="F332" i="42" s="1"/>
  <c r="F336" i="42" s="1"/>
  <c r="F484" i="42" s="1"/>
  <c r="F81" i="42"/>
  <c r="F88" i="42" s="1"/>
  <c r="F237" i="42" l="1"/>
  <c r="E239" i="42"/>
  <c r="F239" i="42" s="1"/>
  <c r="F91" i="42"/>
  <c r="F1449" i="42" s="1"/>
  <c r="F1414" i="42"/>
  <c r="F1207" i="42"/>
  <c r="F1210" i="42" s="1"/>
  <c r="F1245" i="42" s="1"/>
  <c r="F1106" i="42"/>
  <c r="F1243" i="42" s="1"/>
  <c r="I1099" i="42"/>
  <c r="F552" i="42"/>
  <c r="F557" i="42" s="1"/>
  <c r="F766" i="42" s="1"/>
  <c r="F780" i="42" s="1"/>
  <c r="F900" i="42" s="1"/>
  <c r="F1420" i="42" l="1"/>
  <c r="F1441" i="42" s="1"/>
  <c r="F1250" i="42"/>
  <c r="I766" i="42"/>
  <c r="I1243" i="42" l="1"/>
  <c r="F105" i="42" l="1"/>
  <c r="F268" i="42"/>
  <c r="F266" i="42"/>
  <c r="F264" i="42"/>
  <c r="I132" i="42"/>
  <c r="F136" i="42"/>
  <c r="F135" i="42"/>
  <c r="F133" i="42"/>
  <c r="F126" i="42"/>
  <c r="F130" i="42"/>
  <c r="F129" i="42"/>
  <c r="F127" i="42"/>
  <c r="F125" i="42"/>
  <c r="F229" i="42" l="1"/>
  <c r="F124" i="42"/>
  <c r="F132" i="42"/>
  <c r="F134" i="42"/>
  <c r="F128" i="42"/>
  <c r="I126" i="42"/>
  <c r="F260" i="42" l="1"/>
  <c r="F258" i="42"/>
  <c r="F256" i="42"/>
  <c r="F225" i="42"/>
  <c r="F223" i="42"/>
  <c r="F180" i="42"/>
  <c r="F262" i="42"/>
  <c r="F221" i="42"/>
  <c r="F219" i="42"/>
  <c r="F217" i="42"/>
  <c r="F215" i="42"/>
  <c r="H214" i="42"/>
  <c r="F181" i="42"/>
  <c r="F179" i="42"/>
  <c r="F177" i="42"/>
  <c r="I482" i="42" s="1"/>
  <c r="F175" i="42"/>
  <c r="F174" i="42"/>
  <c r="F278" i="42" l="1"/>
  <c r="F480" i="42" s="1"/>
  <c r="F176" i="42"/>
  <c r="F178" i="42"/>
  <c r="F122" i="42"/>
  <c r="F152" i="42" s="1"/>
  <c r="F166" i="42" s="1"/>
  <c r="F182" i="42"/>
  <c r="F213" i="42" l="1"/>
  <c r="F249" i="42" s="1"/>
  <c r="F227" i="42"/>
  <c r="F247" i="42" s="1"/>
  <c r="F251" i="42" s="1"/>
  <c r="F254" i="42" l="1"/>
  <c r="F478" i="42" s="1"/>
  <c r="F103" i="42" l="1"/>
  <c r="F99" i="42" l="1"/>
  <c r="E27" i="42"/>
  <c r="I19" i="42"/>
  <c r="E19" i="42"/>
  <c r="E21" i="42" s="1"/>
  <c r="E23" i="42" s="1"/>
  <c r="E13" i="42"/>
  <c r="E15" i="42" s="1"/>
  <c r="E5" i="42"/>
  <c r="E7" i="42" s="1"/>
  <c r="H27" i="42" l="1"/>
  <c r="I477" i="42" l="1"/>
  <c r="F95" i="42"/>
  <c r="F101" i="42" l="1"/>
  <c r="F97" i="42"/>
  <c r="F120" i="42" l="1"/>
  <c r="F164" i="42" s="1"/>
  <c r="F171" i="42" s="1"/>
  <c r="F476" i="42" s="1"/>
  <c r="F494" i="42" s="1"/>
  <c r="F898" i="42" s="1"/>
  <c r="F905" i="42" s="1"/>
  <c r="F1437" i="42" l="1"/>
  <c r="F1445" i="42" s="1"/>
  <c r="F1447" i="42" s="1"/>
  <c r="I898" i="42"/>
  <c r="I476" i="42"/>
  <c r="H1446" i="42" l="1"/>
  <c r="F1451" i="42"/>
  <c r="H1451" i="42" s="1"/>
  <c r="F1455" i="42" l="1"/>
  <c r="F1459" i="42" s="1"/>
</calcChain>
</file>

<file path=xl/sharedStrings.xml><?xml version="1.0" encoding="utf-8"?>
<sst xmlns="http://schemas.openxmlformats.org/spreadsheetml/2006/main" count="1308" uniqueCount="132">
  <si>
    <t>A</t>
  </si>
  <si>
    <t>E</t>
  </si>
  <si>
    <t>F</t>
  </si>
  <si>
    <t>G</t>
  </si>
  <si>
    <t>H</t>
  </si>
  <si>
    <t>B</t>
  </si>
  <si>
    <t>C</t>
  </si>
  <si>
    <t>D</t>
  </si>
  <si>
    <t>J</t>
  </si>
  <si>
    <t>K</t>
  </si>
  <si>
    <t>sm</t>
  </si>
  <si>
    <t>L</t>
  </si>
  <si>
    <t>cm</t>
  </si>
  <si>
    <t>Item</t>
  </si>
  <si>
    <t>Description</t>
  </si>
  <si>
    <t>Unit</t>
  </si>
  <si>
    <t>Qty</t>
  </si>
  <si>
    <t>Rate</t>
  </si>
  <si>
    <t>Amount (Ksh)</t>
  </si>
  <si>
    <t>M</t>
  </si>
  <si>
    <t>item</t>
  </si>
  <si>
    <t>lm</t>
  </si>
  <si>
    <t>no</t>
  </si>
  <si>
    <t>I</t>
  </si>
  <si>
    <t>Total to collection</t>
  </si>
  <si>
    <t>WINDOWS</t>
  </si>
  <si>
    <t>DOORS</t>
  </si>
  <si>
    <t>Water</t>
  </si>
  <si>
    <t>Lighting &amp; power</t>
  </si>
  <si>
    <t>Insurance</t>
  </si>
  <si>
    <t>Performance bond</t>
  </si>
  <si>
    <t>Security &amp; transport</t>
  </si>
  <si>
    <t>Temporary buildings</t>
  </si>
  <si>
    <t>Temporary telephone</t>
  </si>
  <si>
    <t>Hoarding &amp; screening</t>
  </si>
  <si>
    <t>Scaffolding &amp; plant</t>
  </si>
  <si>
    <t>Protection of works</t>
  </si>
  <si>
    <t>Project supervision &amp; testing</t>
  </si>
  <si>
    <t>Environmental protection</t>
  </si>
  <si>
    <t>Plant water and seedlings</t>
  </si>
  <si>
    <t>Above</t>
  </si>
  <si>
    <t>prs</t>
  </si>
  <si>
    <t>WALLING</t>
  </si>
  <si>
    <t>sum</t>
  </si>
  <si>
    <t>TOTAL</t>
  </si>
  <si>
    <t>kg</t>
  </si>
  <si>
    <t>N</t>
  </si>
  <si>
    <t>PRELIMINARIES</t>
  </si>
  <si>
    <t>SUBSTRUCTURE</t>
  </si>
  <si>
    <t>Bill/1</t>
  </si>
  <si>
    <t>Bill/2</t>
  </si>
  <si>
    <t>Bill/3</t>
  </si>
  <si>
    <t>Bill/7</t>
  </si>
  <si>
    <t>FINISHES</t>
  </si>
  <si>
    <t>.</t>
  </si>
  <si>
    <t>SUPERSTRUCTURE</t>
  </si>
  <si>
    <t>ROOF AND RAINWATER GOODS</t>
  </si>
  <si>
    <t>P</t>
  </si>
  <si>
    <t>Q</t>
  </si>
  <si>
    <t>Bill/6</t>
  </si>
  <si>
    <t>Bill/9</t>
  </si>
  <si>
    <t>ABLUTION BLOCK</t>
  </si>
  <si>
    <t>WASTE CUBICLE</t>
  </si>
  <si>
    <t>%</t>
  </si>
  <si>
    <t>Bill/4</t>
  </si>
  <si>
    <t>Bill/8</t>
  </si>
  <si>
    <t>ELECTRICAL INSTALLATIONS</t>
  </si>
  <si>
    <t>set</t>
  </si>
  <si>
    <t>INTERNAL PLUMBING</t>
  </si>
  <si>
    <t>R</t>
  </si>
  <si>
    <t>S</t>
  </si>
  <si>
    <t>EXTERNAL PLUMBING</t>
  </si>
  <si>
    <t>WATER RETICULATION</t>
  </si>
  <si>
    <t>WATER TANKS</t>
  </si>
  <si>
    <t>SANITARY &amp; PLUMBING</t>
  </si>
  <si>
    <t>ELECTRICAL WORKS</t>
  </si>
  <si>
    <t>X 1 NO. ABLUTION BLOCKS</t>
  </si>
  <si>
    <t>lot</t>
  </si>
  <si>
    <t>PM</t>
  </si>
  <si>
    <t>Profit</t>
  </si>
  <si>
    <t>Supervision</t>
  </si>
  <si>
    <t>Furniture</t>
  </si>
  <si>
    <t>Laptop</t>
  </si>
  <si>
    <t>Mobile</t>
  </si>
  <si>
    <t>Office</t>
  </si>
  <si>
    <t>Communication</t>
  </si>
  <si>
    <t>Public participation</t>
  </si>
  <si>
    <t>E.I.A</t>
  </si>
  <si>
    <t>Bill/20</t>
  </si>
  <si>
    <t>Bill/21</t>
  </si>
  <si>
    <t>G.P</t>
  </si>
  <si>
    <t>P.P</t>
  </si>
  <si>
    <t>MARKET BLOCK</t>
  </si>
  <si>
    <t>k</t>
  </si>
  <si>
    <t>j</t>
  </si>
  <si>
    <t>l</t>
  </si>
  <si>
    <t>m</t>
  </si>
  <si>
    <t>n</t>
  </si>
  <si>
    <t>p</t>
  </si>
  <si>
    <t>q</t>
  </si>
  <si>
    <t>f</t>
  </si>
  <si>
    <t>g</t>
  </si>
  <si>
    <t>h</t>
  </si>
  <si>
    <t>r</t>
  </si>
  <si>
    <t>s</t>
  </si>
  <si>
    <t>t</t>
  </si>
  <si>
    <t>u</t>
  </si>
  <si>
    <t>d</t>
  </si>
  <si>
    <t>SUBTRUCTURES</t>
  </si>
  <si>
    <t>SUPERSTRUCTURES</t>
  </si>
  <si>
    <t>ROOFING</t>
  </si>
  <si>
    <t>BALUSTRADING</t>
  </si>
  <si>
    <t>e</t>
  </si>
  <si>
    <t>Ablution blocks</t>
  </si>
  <si>
    <t>SUMMARY</t>
  </si>
  <si>
    <t>c</t>
  </si>
  <si>
    <t>i</t>
  </si>
  <si>
    <t>SANITTARY FITTINGS</t>
  </si>
  <si>
    <t>INTERNAL</t>
  </si>
  <si>
    <t>INTERNAL &amp; EXTERNAL</t>
  </si>
  <si>
    <t>RAIN WATER</t>
  </si>
  <si>
    <t>Page 189</t>
  </si>
  <si>
    <t>MAINS INTAKE, DUCTING</t>
  </si>
  <si>
    <t>BUILDERS WORK</t>
  </si>
  <si>
    <t>MECHANICAL WORKS</t>
  </si>
  <si>
    <t>PRIME COST AND PROVISIONAL SUMS</t>
  </si>
  <si>
    <t>FOR 1</t>
  </si>
  <si>
    <t>2 NO MARKETS</t>
  </si>
  <si>
    <t>CONTIGENCIES</t>
  </si>
  <si>
    <t>SUB-TOTAL</t>
  </si>
  <si>
    <t>16% vat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</si>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</sst>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2"/>
      <name val="Garamond"/>
      <family val="1"/>
    </font>
    <font>
      <sz val="12"/>
      <name val="Garamond"/>
      <family val="1"/>
    </font>
    <font>
      <sz val="12"/>
      <color rgb="FFFF0000"/>
      <name val="Garamond"/>
      <family val="1"/>
    </font>
    <font>
      <b/>
      <i/>
      <sz val="12"/>
      <name val="Garamond"/>
      <family val="1"/>
    </font>
    <font>
      <sz val="12"/>
      <color theme="1"/>
      <name val="Garamond"/>
      <family val="1"/>
    </font>
    <font>
      <b/>
      <i/>
      <u/>
      <sz val="12"/>
      <name val="Garamond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</borders>
  <cellStyleXfs count="36">
    <xf numFmtId="0" fontId="0" fillId="0" borderId="0"/>
    <xf numFmtId="164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71">
    <xf numFmtId="0" fontId="0" fillId="0" borderId="0" xfId="0"/>
    <xf numFmtId="39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39" fontId="6" fillId="0" borderId="0" xfId="0" applyNumberFormat="1" applyFont="1" applyAlignment="1">
      <alignment horizontal="center"/>
    </xf>
    <xf numFmtId="164" fontId="7" fillId="0" borderId="6" xfId="1" applyFont="1" applyBorder="1" applyAlignment="1">
      <alignment horizontal="right"/>
    </xf>
    <xf numFmtId="39" fontId="5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wrapText="1"/>
    </xf>
    <xf numFmtId="39" fontId="6" fillId="0" borderId="0" xfId="0" applyNumberFormat="1" applyFont="1" applyAlignment="1">
      <alignment wrapText="1"/>
    </xf>
    <xf numFmtId="164" fontId="7" fillId="0" borderId="0" xfId="1" applyFont="1" applyAlignment="1">
      <alignment horizontal="right"/>
    </xf>
    <xf numFmtId="164" fontId="7" fillId="0" borderId="2" xfId="1" applyFont="1" applyBorder="1" applyAlignment="1">
      <alignment horizontal="center"/>
    </xf>
    <xf numFmtId="164" fontId="7" fillId="0" borderId="0" xfId="1" applyFont="1" applyAlignment="1">
      <alignment horizontal="center"/>
    </xf>
    <xf numFmtId="0" fontId="6" fillId="0" borderId="1" xfId="0" applyFont="1" applyBorder="1" applyAlignment="1">
      <alignment vertical="top" wrapText="1"/>
    </xf>
    <xf numFmtId="164" fontId="7" fillId="0" borderId="2" xfId="1" applyFont="1" applyBorder="1" applyAlignment="1">
      <alignment horizontal="right"/>
    </xf>
    <xf numFmtId="0" fontId="6" fillId="0" borderId="0" xfId="0" applyFont="1"/>
    <xf numFmtId="0" fontId="6" fillId="0" borderId="1" xfId="3" applyFont="1" applyBorder="1" applyAlignment="1">
      <alignment horizontal="center"/>
    </xf>
    <xf numFmtId="164" fontId="7" fillId="0" borderId="6" xfId="1" applyFont="1" applyFill="1" applyBorder="1" applyAlignment="1">
      <alignment horizontal="right"/>
    </xf>
    <xf numFmtId="0" fontId="6" fillId="0" borderId="3" xfId="3" applyFont="1" applyBorder="1" applyAlignment="1">
      <alignment horizontal="center"/>
    </xf>
    <xf numFmtId="164" fontId="7" fillId="0" borderId="5" xfId="1" applyFont="1" applyFill="1" applyBorder="1" applyAlignment="1">
      <alignment horizontal="right"/>
    </xf>
    <xf numFmtId="0" fontId="6" fillId="0" borderId="1" xfId="11" applyFont="1" applyBorder="1" applyAlignment="1">
      <alignment horizontal="center" vertical="center"/>
    </xf>
    <xf numFmtId="0" fontId="6" fillId="0" borderId="1" xfId="1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9" fontId="5" fillId="0" borderId="1" xfId="0" applyNumberFormat="1" applyFont="1" applyBorder="1" applyAlignment="1">
      <alignment horizontal="center" vertical="center"/>
    </xf>
    <xf numFmtId="39" fontId="6" fillId="0" borderId="0" xfId="0" applyNumberFormat="1" applyFont="1" applyAlignment="1">
      <alignment vertical="center"/>
    </xf>
    <xf numFmtId="0" fontId="6" fillId="0" borderId="1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0" fontId="6" fillId="0" borderId="1" xfId="11" applyFont="1" applyBorder="1" applyAlignment="1">
      <alignment wrapText="1"/>
    </xf>
    <xf numFmtId="0" fontId="8" fillId="0" borderId="3" xfId="3" applyFont="1" applyBorder="1" applyAlignment="1">
      <alignment horizontal="right" wrapText="1"/>
    </xf>
    <xf numFmtId="0" fontId="6" fillId="0" borderId="3" xfId="0" applyFont="1" applyBorder="1" applyAlignment="1">
      <alignment horizontal="center"/>
    </xf>
    <xf numFmtId="164" fontId="7" fillId="0" borderId="4" xfId="1" applyFont="1" applyFill="1" applyBorder="1" applyAlignment="1"/>
    <xf numFmtId="164" fontId="7" fillId="0" borderId="2" xfId="1" applyFont="1" applyFill="1" applyBorder="1" applyAlignment="1"/>
    <xf numFmtId="43" fontId="7" fillId="0" borderId="5" xfId="12" applyFont="1" applyFill="1" applyBorder="1" applyAlignment="1">
      <alignment horizontal="right" vertical="top" wrapText="1"/>
    </xf>
    <xf numFmtId="0" fontId="6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left" vertical="top" wrapText="1"/>
    </xf>
    <xf numFmtId="39" fontId="6" fillId="0" borderId="0" xfId="0" applyNumberFormat="1" applyFont="1"/>
    <xf numFmtId="39" fontId="7" fillId="0" borderId="0" xfId="0" applyNumberFormat="1" applyFont="1"/>
    <xf numFmtId="0" fontId="6" fillId="0" borderId="3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/>
    </xf>
    <xf numFmtId="0" fontId="9" fillId="0" borderId="1" xfId="1" applyNumberFormat="1" applyFont="1" applyFill="1" applyBorder="1" applyAlignment="1">
      <alignment horizontal="center"/>
    </xf>
    <xf numFmtId="0" fontId="9" fillId="0" borderId="3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1" xfId="3" applyFont="1" applyBorder="1" applyAlignment="1">
      <alignment horizontal="right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/>
    </xf>
    <xf numFmtId="0" fontId="9" fillId="0" borderId="0" xfId="0" applyFont="1"/>
    <xf numFmtId="0" fontId="9" fillId="0" borderId="1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top"/>
    </xf>
    <xf numFmtId="164" fontId="7" fillId="0" borderId="4" xfId="1" applyFont="1" applyFill="1" applyBorder="1" applyAlignment="1">
      <alignment horizontal="center" wrapText="1"/>
    </xf>
    <xf numFmtId="43" fontId="7" fillId="0" borderId="6" xfId="27" applyFont="1" applyBorder="1" applyAlignment="1">
      <alignment horizontal="right"/>
    </xf>
    <xf numFmtId="164" fontId="7" fillId="0" borderId="2" xfId="1" applyFont="1" applyFill="1" applyBorder="1"/>
    <xf numFmtId="164" fontId="7" fillId="0" borderId="2" xfId="1" applyFont="1" applyFill="1" applyBorder="1" applyAlignment="1">
      <alignment horizontal="center"/>
    </xf>
    <xf numFmtId="164" fontId="7" fillId="0" borderId="7" xfId="1" applyFont="1" applyBorder="1" applyAlignment="1">
      <alignment horizontal="right"/>
    </xf>
    <xf numFmtId="164" fontId="9" fillId="0" borderId="0" xfId="0" applyNumberFormat="1" applyFont="1"/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164" fontId="7" fillId="0" borderId="2" xfId="1" applyFont="1" applyFill="1" applyBorder="1" applyAlignment="1">
      <alignment horizontal="center" wrapText="1"/>
    </xf>
    <xf numFmtId="43" fontId="7" fillId="0" borderId="6" xfId="12" applyFont="1" applyFill="1" applyBorder="1" applyAlignment="1">
      <alignment horizontal="right" vertical="top" wrapText="1"/>
    </xf>
    <xf numFmtId="0" fontId="5" fillId="0" borderId="1" xfId="3" applyFont="1" applyBorder="1" applyAlignment="1">
      <alignment horizontal="left" wrapText="1"/>
    </xf>
    <xf numFmtId="9" fontId="7" fillId="0" borderId="2" xfId="1" applyNumberFormat="1" applyFont="1" applyFill="1" applyBorder="1" applyAlignment="1">
      <alignment horizontal="center"/>
    </xf>
    <xf numFmtId="164" fontId="7" fillId="0" borderId="6" xfId="1" applyFont="1" applyFill="1" applyBorder="1" applyAlignment="1">
      <alignment horizontal="center"/>
    </xf>
    <xf numFmtId="0" fontId="6" fillId="0" borderId="3" xfId="19" applyFont="1" applyBorder="1" applyAlignment="1">
      <alignment horizontal="center" vertical="center"/>
    </xf>
    <xf numFmtId="0" fontId="8" fillId="0" borderId="3" xfId="19" applyFont="1" applyBorder="1" applyAlignment="1">
      <alignment horizontal="right" wrapText="1"/>
    </xf>
    <xf numFmtId="0" fontId="6" fillId="0" borderId="3" xfId="19" applyFont="1" applyBorder="1" applyAlignment="1">
      <alignment horizontal="center"/>
    </xf>
    <xf numFmtId="0" fontId="10" fillId="0" borderId="1" xfId="0" applyFont="1" applyBorder="1" applyAlignment="1">
      <alignment horizontal="left" vertical="top" wrapText="1"/>
    </xf>
    <xf numFmtId="0" fontId="9" fillId="0" borderId="1" xfId="0" applyFont="1" applyFill="1" applyBorder="1" applyAlignment="1">
      <alignment horizontal="center" vertical="top"/>
    </xf>
    <xf numFmtId="0" fontId="9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64" fontId="7" fillId="0" borderId="2" xfId="1" applyFont="1" applyFill="1" applyBorder="1" applyAlignment="1">
      <alignment horizontal="right"/>
    </xf>
    <xf numFmtId="43" fontId="7" fillId="0" borderId="6" xfId="27" applyFont="1" applyFill="1" applyBorder="1" applyAlignment="1">
      <alignment horizontal="right"/>
    </xf>
    <xf numFmtId="0" fontId="9" fillId="0" borderId="0" xfId="0" applyFont="1" applyFill="1"/>
    <xf numFmtId="43" fontId="9" fillId="0" borderId="0" xfId="0" applyNumberFormat="1" applyFont="1"/>
  </cellXfs>
  <cellStyles count="36">
    <cellStyle name="Comma" xfId="1" builtinId="3"/>
    <cellStyle name="Comma 10" xfId="27" xr:uid="{00000000-0005-0000-0000-000001000000}"/>
    <cellStyle name="Comma 11" xfId="29" xr:uid="{00000000-0005-0000-0000-000002000000}"/>
    <cellStyle name="Comma 2" xfId="12" xr:uid="{00000000-0005-0000-0000-000003000000}"/>
    <cellStyle name="Comma 2 2" xfId="2" xr:uid="{00000000-0005-0000-0000-000004000000}"/>
    <cellStyle name="Comma 2 2 2" xfId="13" xr:uid="{00000000-0005-0000-0000-000005000000}"/>
    <cellStyle name="Comma 2 3" xfId="14" xr:uid="{00000000-0005-0000-0000-000006000000}"/>
    <cellStyle name="Comma 2 3 2" xfId="28" xr:uid="{00000000-0005-0000-0000-000007000000}"/>
    <cellStyle name="Comma 2 4" xfId="15" xr:uid="{00000000-0005-0000-0000-000008000000}"/>
    <cellStyle name="Comma 2 5" xfId="33" xr:uid="{00000000-0005-0000-0000-000009000000}"/>
    <cellStyle name="Comma 3" xfId="16" xr:uid="{00000000-0005-0000-0000-00000A000000}"/>
    <cellStyle name="Comma 4" xfId="17" xr:uid="{00000000-0005-0000-0000-00000B000000}"/>
    <cellStyle name="Comma 5" xfId="6" xr:uid="{00000000-0005-0000-0000-00000C000000}"/>
    <cellStyle name="Comma 6" xfId="34" xr:uid="{00000000-0005-0000-0000-00000D000000}"/>
    <cellStyle name="Comma 7" xfId="18" xr:uid="{00000000-0005-0000-0000-00000E000000}"/>
    <cellStyle name="Normal" xfId="0" builtinId="0"/>
    <cellStyle name="Normal 10" xfId="5" xr:uid="{00000000-0005-0000-0000-000010000000}"/>
    <cellStyle name="Normal 11" xfId="8" xr:uid="{00000000-0005-0000-0000-000011000000}"/>
    <cellStyle name="Normal 11 2" xfId="3" xr:uid="{00000000-0005-0000-0000-000012000000}"/>
    <cellStyle name="Normal 11 2 2" xfId="19" xr:uid="{00000000-0005-0000-0000-000013000000}"/>
    <cellStyle name="Normal 12" xfId="26" xr:uid="{00000000-0005-0000-0000-000014000000}"/>
    <cellStyle name="Normal 13" xfId="35" xr:uid="{00000000-0005-0000-0000-000015000000}"/>
    <cellStyle name="Normal 17" xfId="31" xr:uid="{00000000-0005-0000-0000-000016000000}"/>
    <cellStyle name="Normal 2" xfId="4" xr:uid="{00000000-0005-0000-0000-000017000000}"/>
    <cellStyle name="Normal 2 2" xfId="21" xr:uid="{00000000-0005-0000-0000-000018000000}"/>
    <cellStyle name="Normal 2 3" xfId="22" xr:uid="{00000000-0005-0000-0000-000019000000}"/>
    <cellStyle name="Normal 2 4" xfId="23" xr:uid="{00000000-0005-0000-0000-00001A000000}"/>
    <cellStyle name="Normal 2 5" xfId="24" xr:uid="{00000000-0005-0000-0000-00001B000000}"/>
    <cellStyle name="Normal 2 6" xfId="20" xr:uid="{00000000-0005-0000-0000-00001C000000}"/>
    <cellStyle name="Normal 3" xfId="25" xr:uid="{00000000-0005-0000-0000-00001D000000}"/>
    <cellStyle name="Normal 4" xfId="32" xr:uid="{00000000-0005-0000-0000-00001E000000}"/>
    <cellStyle name="Normal 5" xfId="9" xr:uid="{00000000-0005-0000-0000-00001F000000}"/>
    <cellStyle name="Normal 6" xfId="30" xr:uid="{00000000-0005-0000-0000-000020000000}"/>
    <cellStyle name="Normal 7" xfId="11" xr:uid="{00000000-0005-0000-0000-000021000000}"/>
    <cellStyle name="Normal 8" xfId="7" xr:uid="{00000000-0005-0000-0000-000022000000}"/>
    <cellStyle name="Normal 9" xfId="10" xr:uid="{00000000-0005-0000-0000-00002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dice\all-jobs\JOBS\CL95-20\CERT\TAMA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CPVW\KF\Development\General\Management\Patrick\KF\Development\General\ropley%20feasibilit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OWS\TEMP\Project%20Management\St.%20Austin's%20Gardens\PM%20reports\General%20Fund%20-%20P&amp;L%20qtr4.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wavekenya-my.sharepoint.com/PRJ/K1275D%20-%20Minolta%20Investments%20Development%20at%20Rafiki%20Millers/Tender%20Documents/Mechanical%20tender%20docs/Mech%20P&amp;D%20BQ/Section%2011%20-%20Fire%20Protection%20BOQ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LIMIN"/>
      <sheetName val="S7 Superfoto"/>
      <sheetName val="S1-S2"/>
      <sheetName val="Executive (2)"/>
      <sheetName val="FR-PROVSNL-SUM-DETAIL"/>
      <sheetName val="FR-SUMMERY"/>
      <sheetName val="Val Recon"/>
      <sheetName val="TRADE SUMMARY"/>
      <sheetName val="Sheet1"/>
      <sheetName val="Sheet2"/>
      <sheetName val="Sheet3"/>
      <sheetName val="Executive"/>
      <sheetName val="Detail Summary"/>
      <sheetName val="Variations"/>
      <sheetName val="Cost VO's"/>
      <sheetName val="Flysheet"/>
      <sheetName val="Cover"/>
      <sheetName val="Val Breakdown"/>
      <sheetName val="Escalation"/>
      <sheetName val="Ramp data"/>
      <sheetName val="Cashflow"/>
      <sheetName val="Lower Ground"/>
      <sheetName val="Income"/>
      <sheetName val="Assumptions"/>
      <sheetName val="Letting"/>
      <sheetName val="S-C+Market"/>
      <sheetName val="UBR"/>
      <sheetName val="#REF"/>
      <sheetName val="Inputs"/>
      <sheetName val="PPlay_Data"/>
      <sheetName val="Cap Cost"/>
      <sheetName val="Control"/>
      <sheetName val="Data_Sheet"/>
      <sheetName val="RLV Calc"/>
      <sheetName val="Costs (dev)"/>
      <sheetName val="Summary"/>
      <sheetName val="Bluewater NPV - sell January"/>
      <sheetName val="Calcs"/>
      <sheetName val="Upper Ground"/>
      <sheetName val="Financial Summary"/>
      <sheetName val="D&amp;C Calcs"/>
      <sheetName val="CA Upside_Downside Old"/>
      <sheetName val="EASEL CA Example"/>
      <sheetName val="Data Sheet"/>
      <sheetName val="S7_Superfoto"/>
      <sheetName val="Executive_(2)"/>
      <sheetName val="Val_Recon"/>
      <sheetName val="TRADE_SUMMARY"/>
      <sheetName val="Detail_Summary"/>
      <sheetName val="Cost_VO's"/>
      <sheetName val="Val_Breakdown"/>
      <sheetName val="S7_Superfoto1"/>
      <sheetName val="Executive_(2)1"/>
      <sheetName val="Val_Recon1"/>
      <sheetName val="TRADE_SUMMARY1"/>
      <sheetName val="Detail_Summary1"/>
      <sheetName val="Cost_VO's1"/>
      <sheetName val="Val_Breakdown1"/>
      <sheetName val="Ramp_data"/>
      <sheetName val="Lower_Ground"/>
      <sheetName val="Cap_Cost"/>
      <sheetName val="RLV_Calc"/>
      <sheetName val="Costs_(dev)"/>
      <sheetName val="Bluewater_NPV_-_sell_January"/>
      <sheetName val="Upper_Ground"/>
      <sheetName val="Financial_Summary"/>
      <sheetName val="D&amp;C_Calcs"/>
      <sheetName val="CA_Upside_Downside_Old"/>
      <sheetName val="EASEL_CA_Example"/>
      <sheetName val="Data_Sheet1"/>
      <sheetName val="S7_Superfoto2"/>
      <sheetName val="Executive_(2)2"/>
      <sheetName val="Val_Recon2"/>
      <sheetName val="TRADE_SUMMARY2"/>
      <sheetName val="Detail_Summary2"/>
      <sheetName val="Cost_VO's2"/>
      <sheetName val="Val_Breakdown2"/>
      <sheetName val="Ramp_data1"/>
      <sheetName val="Lower_Ground1"/>
      <sheetName val="Cap_Cost1"/>
      <sheetName val="RLV_Calc1"/>
      <sheetName val="Costs_(dev)1"/>
      <sheetName val="Bluewater_NPV_-_sell_January1"/>
      <sheetName val="Upper_Ground1"/>
      <sheetName val="Financial_Summary1"/>
      <sheetName val="D&amp;C_Calcs1"/>
      <sheetName val="CA_Upside_Downside_Old1"/>
      <sheetName val="EASEL_CA_Example1"/>
      <sheetName val="Data_Sheet2"/>
      <sheetName val="Chart of Accountants"/>
      <sheetName val="BOL recon"/>
      <sheetName val="Parameters"/>
      <sheetName val="201906"/>
      <sheetName val="YTD"/>
      <sheetName val="YTD (2)"/>
      <sheetName val="BOL DATA"/>
      <sheetName val="BUDGET"/>
      <sheetName val="Lookups"/>
      <sheetName val="new one-pager NOI sorting"/>
      <sheetName val="PM data"/>
      <sheetName val="Sheet10"/>
      <sheetName val="Summary of Building"/>
      <sheetName val="Used Chart of Accounts"/>
      <sheetName val="Retail Analysis"/>
      <sheetName val="Office Analysis"/>
      <sheetName val="Corp Acc Analysis"/>
      <sheetName val="Industrial Analysis"/>
      <sheetName val="Corp_Acc"/>
      <sheetName val="Tenant Budget_CP (3)"/>
      <sheetName val="Retail"/>
      <sheetName val="Office"/>
      <sheetName val="Industrial"/>
      <sheetName val="Utilities"/>
      <sheetName val="Consolidation_FY20"/>
      <sheetName val="Financials Including Guarantee"/>
      <sheetName val="Portfolio Summary (2)"/>
      <sheetName val="Financials Excluding Guarantee"/>
      <sheetName val="Commentary (2)"/>
      <sheetName val="Y-o-Y "/>
      <sheetName val="CM Actual"/>
      <sheetName val="CM Budget"/>
      <sheetName val="YTD Actual"/>
      <sheetName val="YTD Budget"/>
      <sheetName val="RFC FY19"/>
      <sheetName val="Commentary"/>
      <sheetName val="Budget FY19"/>
      <sheetName val="Com_Hous_Ph_1"/>
      <sheetName val="Consolidation comments"/>
      <sheetName val="Sector Analysis."/>
      <sheetName val="WALE Summary"/>
      <sheetName val="Consolidation"/>
      <sheetName val="WALE"/>
      <sheetName val="Operating costs"/>
      <sheetName val="% GRIT KPI for JSE"/>
      <sheetName val="NOI &amp; RFC P M vs annual budget"/>
      <sheetName val="Consolidate Year-on-Year"/>
      <sheetName val="Av. Vacancy YTD"/>
      <sheetName val="Mozambique"/>
      <sheetName val="Moz Portf Summaries"/>
      <sheetName val="Phase 1"/>
      <sheetName val="Com_House_Ph_2"/>
      <sheetName val="Holard"/>
      <sheetName val="Phase 2"/>
      <sheetName val="Vodacom"/>
      <sheetName val="Hollard"/>
      <sheetName val="Acacia"/>
      <sheetName val="Bolore"/>
      <sheetName val="Acaci"/>
      <sheetName val="Vale"/>
      <sheetName val="Zimpto"/>
      <sheetName val="Val"/>
      <sheetName val="Vodacm"/>
      <sheetName val="Mall de Tete"/>
      <sheetName val="MDT"/>
      <sheetName val="Zimpeto"/>
      <sheetName val="Bollore"/>
      <sheetName val="Zambia"/>
      <sheetName val="Zambia Portf Summaries"/>
      <sheetName val="Kafubu"/>
      <sheetName val="Imprial"/>
      <sheetName val="Mukuba"/>
      <sheetName val="Cosmo"/>
      <sheetName val="kenya"/>
      <sheetName val="Kenya Portf Summaries"/>
      <sheetName val="Bufalo"/>
      <sheetName val="Tamasa"/>
      <sheetName val="Buffalo"/>
      <sheetName val="Imperial"/>
      <sheetName val="Mauritius"/>
      <sheetName val="Mtius Portf Summaries"/>
      <sheetName val="Barclay"/>
      <sheetName val="Vale RF"/>
      <sheetName val="Barclays"/>
      <sheetName val="Beachcomber"/>
      <sheetName val="BHI"/>
      <sheetName val="Capital_Place"/>
      <sheetName val="Tamassa"/>
      <sheetName val="Ghana"/>
      <sheetName val="Ghana Portf Summaries"/>
      <sheetName val="5th Av."/>
      <sheetName val="5th Avenue"/>
      <sheetName val="CADS 2"/>
      <sheetName val="Kafub"/>
      <sheetName val="Mukub"/>
      <sheetName val="CADS II"/>
      <sheetName val="Capital Place"/>
      <sheetName val="Morocco"/>
      <sheetName val="Moro Portf Summaries"/>
      <sheetName val="Anfa"/>
      <sheetName val="Cosmopolitan"/>
      <sheetName val="Chart_of_Accountants"/>
      <sheetName val="BOL_recon"/>
      <sheetName val="YTD_(2)"/>
      <sheetName val="BOL_DATA"/>
      <sheetName val="new_one-pager_NOI_sorting"/>
      <sheetName val="PM_data"/>
      <sheetName val="Summary_of_Building"/>
      <sheetName val="Used_Chart_of_Accounts"/>
      <sheetName val="Retail_Analysis"/>
      <sheetName val="Office_Analysis"/>
      <sheetName val="Corp_Acc_Analysis"/>
      <sheetName val="Industrial_Analysis"/>
      <sheetName val="Tenant_Budget_CP_(3)"/>
      <sheetName val="Financials_Including_Guarantee"/>
      <sheetName val="Portfolio_Summary_(2)"/>
      <sheetName val="Financials_Excluding_Guarantee"/>
      <sheetName val="Commentary_(2)"/>
      <sheetName val="Y-o-Y_"/>
      <sheetName val="CM_Actual"/>
      <sheetName val="CM_Budget"/>
      <sheetName val="YTD_Actual"/>
      <sheetName val="YTD_Budget"/>
      <sheetName val="RFC_FY19"/>
      <sheetName val="Budget_FY19"/>
      <sheetName val="Consolidation_comments"/>
      <sheetName val="Sector_Analysis_"/>
      <sheetName val="WALE_Summary"/>
      <sheetName val="Operating_costs"/>
      <sheetName val="%_GRIT_KPI_for_JSE"/>
      <sheetName val="NOI_&amp;_RFC_P_M_vs_annual_budget"/>
      <sheetName val="Consolidate_Year-on-Year"/>
      <sheetName val="Av__Vacancy_YTD"/>
      <sheetName val="Moz_Portf_Summaries"/>
      <sheetName val="Phase_1"/>
      <sheetName val="Phase_2"/>
      <sheetName val="Mall_de_Tete"/>
      <sheetName val="Zambia_Portf_Summaries"/>
      <sheetName val="Kenya_Portf_Summaries"/>
      <sheetName val="Mtius_Portf_Summaries"/>
      <sheetName val="Vale_RF"/>
      <sheetName val="Ghana_Portf_Summaries"/>
      <sheetName val="5th_Av_"/>
      <sheetName val="5th_Avenue"/>
      <sheetName val="CADS_2"/>
      <sheetName val="CADS_II"/>
      <sheetName val="Capital_Place1"/>
      <sheetName val="Moro_Portf_Summaries"/>
      <sheetName val="BJP Variables"/>
      <sheetName val="BALANCE SHEET-GAAP"/>
      <sheetName val="RATES"/>
      <sheetName val="MV Power"/>
      <sheetName val="Class E-Z Ph 1"/>
      <sheetName val="Valuation"/>
      <sheetName val="Cert"/>
      <sheetName val="Recovery"/>
      <sheetName val="Adv Pmt Sched"/>
      <sheetName val="BOQ"/>
      <sheetName val="QC"/>
      <sheetName val="Prelims"/>
      <sheetName val="CFR"/>
      <sheetName val="CT16-012-GAB-CD"/>
      <sheetName val="Claim input"/>
      <sheetName val="Consultant Valuations"/>
      <sheetName val="OL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 1"/>
      <sheetName val="analysis"/>
      <sheetName val="feasibility"/>
      <sheetName val="lettable areas"/>
      <sheetName val="ELEMENTS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verside Gdns"/>
      <sheetName val="Naivasha Close"/>
      <sheetName val="Greenwood Ln Apt 605"/>
      <sheetName val="Hillcrest 6"/>
      <sheetName val="Hillcrest 15"/>
      <sheetName val="Hillcrest 17"/>
      <sheetName val="Hillcrest 18"/>
      <sheetName val="St Austins Gardens"/>
      <sheetName val="Total Residential"/>
      <sheetName val="Summary"/>
      <sheetName val="Table"/>
      <sheetName val="Buildings control"/>
      <sheetName val="Total Commercial"/>
      <sheetName val="New Residential"/>
      <sheetName val="New Commercial"/>
      <sheetName val="Hillcrest 66"/>
      <sheetName val="General Fund - P&amp;L qtr4.00"/>
      <sheetName val="FR-PROVSNL-SUM-DETAIL"/>
      <sheetName val="FR-SUMMERY"/>
      <sheetName val="Database"/>
      <sheetName val="SCHEDULE"/>
      <sheetName val="schedule nos"/>
    </sheetNames>
    <sheetDataSet>
      <sheetData sheetId="0">
        <row r="4">
          <cell r="A4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">
          <cell r="A4">
            <v>1</v>
          </cell>
        </row>
      </sheetData>
      <sheetData sheetId="10">
        <row r="4">
          <cell r="A4">
            <v>1</v>
          </cell>
          <cell r="B4">
            <v>0.33333333333333331</v>
          </cell>
          <cell r="C4">
            <v>0</v>
          </cell>
          <cell r="D4">
            <v>0</v>
          </cell>
          <cell r="E4">
            <v>0</v>
          </cell>
          <cell r="F4" t="str">
            <v>1 MONTHS PROFIT AND LOSS A/C to 31 January 2000</v>
          </cell>
        </row>
        <row r="5">
          <cell r="A5">
            <v>2</v>
          </cell>
          <cell r="B5">
            <v>0.66666666666666663</v>
          </cell>
          <cell r="C5">
            <v>0</v>
          </cell>
          <cell r="D5">
            <v>0</v>
          </cell>
          <cell r="E5">
            <v>0</v>
          </cell>
          <cell r="F5" t="str">
            <v>2 MONTHS PROFIT AND LOSS A/C to 28 February 2000</v>
          </cell>
        </row>
        <row r="6">
          <cell r="A6">
            <v>3</v>
          </cell>
          <cell r="B6">
            <v>1</v>
          </cell>
          <cell r="C6">
            <v>0</v>
          </cell>
          <cell r="D6">
            <v>0</v>
          </cell>
          <cell r="E6">
            <v>0</v>
          </cell>
          <cell r="F6" t="str">
            <v>3 MONTHS PROFIT AND LOSS A/C to 31 March 2000</v>
          </cell>
        </row>
        <row r="7">
          <cell r="A7">
            <v>4</v>
          </cell>
          <cell r="B7">
            <v>1</v>
          </cell>
          <cell r="C7">
            <v>0.33333333333333331</v>
          </cell>
          <cell r="D7">
            <v>0</v>
          </cell>
          <cell r="E7">
            <v>0</v>
          </cell>
          <cell r="F7" t="str">
            <v>4 MONTHS PROFIT AND LOSS A/C to 30 April 2000</v>
          </cell>
        </row>
        <row r="8">
          <cell r="A8">
            <v>5</v>
          </cell>
          <cell r="B8">
            <v>1</v>
          </cell>
          <cell r="C8">
            <v>0.66666666666666663</v>
          </cell>
          <cell r="D8">
            <v>0</v>
          </cell>
          <cell r="E8">
            <v>0</v>
          </cell>
          <cell r="F8" t="str">
            <v>5 MONTHS PROFIT AND LOSS A/C to 31 May 2000</v>
          </cell>
        </row>
        <row r="9">
          <cell r="A9">
            <v>6</v>
          </cell>
          <cell r="B9">
            <v>1</v>
          </cell>
          <cell r="C9">
            <v>1</v>
          </cell>
          <cell r="D9">
            <v>0</v>
          </cell>
          <cell r="E9">
            <v>0</v>
          </cell>
          <cell r="F9" t="str">
            <v>6 MONTHS PROFIT AND LOSS A/C to 30 June 2000</v>
          </cell>
        </row>
        <row r="10">
          <cell r="A10">
            <v>7</v>
          </cell>
          <cell r="B10">
            <v>1</v>
          </cell>
          <cell r="C10">
            <v>1</v>
          </cell>
          <cell r="D10">
            <v>0.33333333333333331</v>
          </cell>
          <cell r="E10">
            <v>0</v>
          </cell>
          <cell r="F10" t="str">
            <v>7 MONTHS PROFIT AND LOSS A/C to 31 July 2000</v>
          </cell>
        </row>
        <row r="11">
          <cell r="A11">
            <v>8</v>
          </cell>
          <cell r="B11">
            <v>1</v>
          </cell>
          <cell r="C11">
            <v>1</v>
          </cell>
          <cell r="D11">
            <v>0.66666666666666663</v>
          </cell>
          <cell r="E11">
            <v>0</v>
          </cell>
          <cell r="F11" t="str">
            <v>8 MONTHS PROFIT AND LOSS A/C to 31 August 2000</v>
          </cell>
        </row>
        <row r="12">
          <cell r="A12">
            <v>9</v>
          </cell>
          <cell r="B12">
            <v>1</v>
          </cell>
          <cell r="C12">
            <v>1</v>
          </cell>
          <cell r="D12">
            <v>1</v>
          </cell>
          <cell r="E12">
            <v>0</v>
          </cell>
          <cell r="F12" t="str">
            <v>9 MONTHS PROFIT AND LOSS A/C to 30 September 2000</v>
          </cell>
        </row>
        <row r="13">
          <cell r="A13">
            <v>10</v>
          </cell>
          <cell r="B13">
            <v>1</v>
          </cell>
          <cell r="C13">
            <v>1</v>
          </cell>
          <cell r="D13">
            <v>1</v>
          </cell>
          <cell r="E13">
            <v>0.33333333333333331</v>
          </cell>
          <cell r="F13" t="str">
            <v>10 MONTHS PROFIT AND LOSS A/C to 31 October 2000</v>
          </cell>
        </row>
        <row r="14">
          <cell r="A14">
            <v>11</v>
          </cell>
          <cell r="B14">
            <v>1</v>
          </cell>
          <cell r="C14">
            <v>1</v>
          </cell>
          <cell r="D14">
            <v>1</v>
          </cell>
          <cell r="E14">
            <v>0.66666666666666663</v>
          </cell>
          <cell r="F14" t="str">
            <v>11 MONTHS PROFIT AND LOSS A/C to 30 November 2000</v>
          </cell>
        </row>
        <row r="15">
          <cell r="A15">
            <v>12</v>
          </cell>
          <cell r="B15">
            <v>1</v>
          </cell>
          <cell r="C15">
            <v>1</v>
          </cell>
          <cell r="D15">
            <v>1</v>
          </cell>
          <cell r="E15">
            <v>1</v>
          </cell>
          <cell r="F15" t="str">
            <v>12 MONTHS PROFIT AND LOSS A/C to 31 December 2000</v>
          </cell>
        </row>
      </sheetData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nd summary"/>
      <sheetName val="Section A - General"/>
      <sheetName val="Section B - Foam System"/>
      <sheetName val="Section C - Pumping System"/>
      <sheetName val="Section D - Sprinkler System "/>
      <sheetName val="Section E -  Hose Reel System"/>
      <sheetName val="Section F - Portable Fire Ext.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63"/>
  <sheetViews>
    <sheetView tabSelected="1" view="pageBreakPreview" topLeftCell="A1451" zoomScaleNormal="100" zoomScaleSheetLayoutView="100" workbookViewId="0">
      <selection activeCell="E1411" sqref="E1411"/>
    </sheetView>
  </sheetViews>
  <sheetFormatPr defaultColWidth="9.140625" defaultRowHeight="15.75" x14ac:dyDescent="0.25"/>
  <cols>
    <col min="1" max="1" width="7.140625" style="22" customWidth="1"/>
    <col min="2" max="2" width="50" style="7" customWidth="1"/>
    <col min="3" max="3" width="8.5703125" style="3" customWidth="1"/>
    <col min="4" max="4" width="10" style="39" customWidth="1"/>
    <col min="5" max="5" width="14.28515625" style="10" customWidth="1"/>
    <col min="6" max="6" width="19.85546875" style="8" customWidth="1"/>
    <col min="7" max="7" width="15.7109375" style="33" bestFit="1" customWidth="1"/>
    <col min="8" max="8" width="16.140625" style="33" bestFit="1" customWidth="1"/>
    <col min="9" max="9" width="17.42578125" style="33" customWidth="1"/>
    <col min="10" max="16384" width="9.140625" style="33"/>
  </cols>
  <sheetData>
    <row r="1" spans="1:6" s="13" customFormat="1" x14ac:dyDescent="0.25">
      <c r="A1" s="31" t="s">
        <v>13</v>
      </c>
      <c r="B1" s="32" t="s">
        <v>14</v>
      </c>
      <c r="C1" s="27" t="s">
        <v>15</v>
      </c>
      <c r="D1" s="35" t="s">
        <v>16</v>
      </c>
      <c r="E1" s="46" t="s">
        <v>17</v>
      </c>
      <c r="F1" s="30" t="s">
        <v>18</v>
      </c>
    </row>
    <row r="2" spans="1:6" s="13" customFormat="1" x14ac:dyDescent="0.25">
      <c r="A2" s="45"/>
      <c r="B2" s="52"/>
      <c r="C2" s="20"/>
      <c r="D2" s="53"/>
      <c r="E2" s="54"/>
      <c r="F2" s="55"/>
    </row>
    <row r="3" spans="1:6" x14ac:dyDescent="0.25">
      <c r="A3" s="2" t="s">
        <v>0</v>
      </c>
      <c r="B3" s="6" t="s">
        <v>27</v>
      </c>
      <c r="C3" s="20" t="s">
        <v>20</v>
      </c>
      <c r="D3" s="20"/>
      <c r="E3" s="49"/>
      <c r="F3" s="4">
        <v>200000</v>
      </c>
    </row>
    <row r="4" spans="1:6" x14ac:dyDescent="0.25">
      <c r="A4" s="2"/>
      <c r="B4" s="6"/>
      <c r="C4" s="20"/>
      <c r="D4" s="20"/>
      <c r="E4" s="49"/>
      <c r="F4" s="4"/>
    </row>
    <row r="5" spans="1:6" x14ac:dyDescent="0.25">
      <c r="A5" s="2" t="s">
        <v>5</v>
      </c>
      <c r="B5" s="6" t="s">
        <v>28</v>
      </c>
      <c r="C5" s="20" t="s">
        <v>20</v>
      </c>
      <c r="D5" s="20"/>
      <c r="E5" s="49">
        <f>E3</f>
        <v>0</v>
      </c>
      <c r="F5" s="4">
        <v>200000</v>
      </c>
    </row>
    <row r="6" spans="1:6" x14ac:dyDescent="0.25">
      <c r="A6" s="2"/>
      <c r="B6" s="6"/>
      <c r="C6" s="20"/>
      <c r="D6" s="20"/>
      <c r="E6" s="49"/>
      <c r="F6" s="4"/>
    </row>
    <row r="7" spans="1:6" x14ac:dyDescent="0.25">
      <c r="A7" s="2" t="s">
        <v>6</v>
      </c>
      <c r="B7" s="6" t="s">
        <v>29</v>
      </c>
      <c r="C7" s="20" t="s">
        <v>20</v>
      </c>
      <c r="D7" s="20"/>
      <c r="E7" s="49">
        <f>E5</f>
        <v>0</v>
      </c>
      <c r="F7" s="15">
        <v>1200000</v>
      </c>
    </row>
    <row r="8" spans="1:6" x14ac:dyDescent="0.25">
      <c r="A8" s="2"/>
      <c r="B8" s="6"/>
      <c r="C8" s="20"/>
      <c r="D8" s="20"/>
      <c r="E8" s="49"/>
      <c r="F8" s="15"/>
    </row>
    <row r="9" spans="1:6" s="34" customFormat="1" x14ac:dyDescent="0.25">
      <c r="A9" s="2" t="s">
        <v>7</v>
      </c>
      <c r="B9" s="6" t="s">
        <v>30</v>
      </c>
      <c r="C9" s="20" t="s">
        <v>20</v>
      </c>
      <c r="D9" s="20"/>
      <c r="E9" s="57"/>
      <c r="F9" s="58">
        <v>200000</v>
      </c>
    </row>
    <row r="10" spans="1:6" s="34" customFormat="1" x14ac:dyDescent="0.25">
      <c r="A10" s="2"/>
      <c r="B10" s="6"/>
      <c r="C10" s="20"/>
      <c r="D10" s="20"/>
      <c r="E10" s="49"/>
      <c r="F10" s="15"/>
    </row>
    <row r="11" spans="1:6" x14ac:dyDescent="0.25">
      <c r="A11" s="2" t="s">
        <v>1</v>
      </c>
      <c r="B11" s="6" t="s">
        <v>31</v>
      </c>
      <c r="C11" s="20" t="s">
        <v>20</v>
      </c>
      <c r="D11" s="20"/>
      <c r="E11" s="49"/>
      <c r="F11" s="15">
        <v>300000</v>
      </c>
    </row>
    <row r="12" spans="1:6" x14ac:dyDescent="0.25">
      <c r="A12" s="2"/>
      <c r="B12" s="6"/>
      <c r="C12" s="20"/>
      <c r="D12" s="20"/>
      <c r="E12" s="49"/>
      <c r="F12" s="15"/>
    </row>
    <row r="13" spans="1:6" x14ac:dyDescent="0.25">
      <c r="A13" s="2" t="s">
        <v>2</v>
      </c>
      <c r="B13" s="6" t="s">
        <v>32</v>
      </c>
      <c r="C13" s="20" t="s">
        <v>20</v>
      </c>
      <c r="D13" s="20"/>
      <c r="E13" s="49">
        <f>E11</f>
        <v>0</v>
      </c>
      <c r="F13" s="15">
        <v>200000</v>
      </c>
    </row>
    <row r="14" spans="1:6" x14ac:dyDescent="0.25">
      <c r="A14" s="2"/>
      <c r="B14" s="6"/>
      <c r="C14" s="20"/>
      <c r="D14" s="20"/>
      <c r="E14" s="49"/>
      <c r="F14" s="15"/>
    </row>
    <row r="15" spans="1:6" x14ac:dyDescent="0.25">
      <c r="A15" s="2" t="s">
        <v>3</v>
      </c>
      <c r="B15" s="6" t="s">
        <v>33</v>
      </c>
      <c r="C15" s="20" t="s">
        <v>20</v>
      </c>
      <c r="D15" s="20"/>
      <c r="E15" s="49">
        <f>E13*0.1</f>
        <v>0</v>
      </c>
      <c r="F15" s="15">
        <v>200000</v>
      </c>
    </row>
    <row r="16" spans="1:6" x14ac:dyDescent="0.25">
      <c r="A16" s="2"/>
      <c r="B16" s="6"/>
      <c r="C16" s="20"/>
      <c r="D16" s="20"/>
      <c r="E16" s="49"/>
      <c r="F16" s="15"/>
    </row>
    <row r="17" spans="1:9" x14ac:dyDescent="0.25">
      <c r="A17" s="2" t="s">
        <v>4</v>
      </c>
      <c r="B17" s="6" t="s">
        <v>34</v>
      </c>
      <c r="C17" s="20" t="s">
        <v>20</v>
      </c>
      <c r="D17" s="20"/>
      <c r="E17" s="49"/>
      <c r="F17" s="15">
        <v>100000</v>
      </c>
    </row>
    <row r="18" spans="1:9" x14ac:dyDescent="0.25">
      <c r="A18" s="2"/>
      <c r="B18" s="6"/>
      <c r="C18" s="20"/>
      <c r="D18" s="20"/>
      <c r="E18" s="49"/>
      <c r="F18" s="15"/>
    </row>
    <row r="19" spans="1:9" x14ac:dyDescent="0.25">
      <c r="A19" s="2" t="s">
        <v>23</v>
      </c>
      <c r="B19" s="6" t="s">
        <v>37</v>
      </c>
      <c r="C19" s="20" t="s">
        <v>20</v>
      </c>
      <c r="D19" s="20"/>
      <c r="E19" s="49">
        <f>E17</f>
        <v>0</v>
      </c>
      <c r="F19" s="15">
        <v>150000</v>
      </c>
      <c r="I19" s="33">
        <f>8000000*0.03</f>
        <v>240000</v>
      </c>
    </row>
    <row r="20" spans="1:9" x14ac:dyDescent="0.25">
      <c r="A20" s="2"/>
      <c r="B20" s="6"/>
      <c r="C20" s="20"/>
      <c r="D20" s="20"/>
      <c r="E20" s="49"/>
      <c r="F20" s="15"/>
    </row>
    <row r="21" spans="1:9" x14ac:dyDescent="0.25">
      <c r="A21" s="2" t="s">
        <v>8</v>
      </c>
      <c r="B21" s="6" t="s">
        <v>35</v>
      </c>
      <c r="C21" s="20" t="s">
        <v>20</v>
      </c>
      <c r="D21" s="20"/>
      <c r="E21" s="49">
        <f>E19</f>
        <v>0</v>
      </c>
      <c r="F21" s="15">
        <v>1000000</v>
      </c>
    </row>
    <row r="22" spans="1:9" x14ac:dyDescent="0.25">
      <c r="A22" s="2"/>
      <c r="B22" s="6"/>
      <c r="C22" s="20"/>
      <c r="D22" s="20"/>
      <c r="E22" s="49"/>
      <c r="F22" s="15"/>
    </row>
    <row r="23" spans="1:9" x14ac:dyDescent="0.25">
      <c r="A23" s="2" t="s">
        <v>9</v>
      </c>
      <c r="B23" s="6" t="s">
        <v>36</v>
      </c>
      <c r="C23" s="20" t="s">
        <v>20</v>
      </c>
      <c r="D23" s="20"/>
      <c r="E23" s="49">
        <f>E21*0.1</f>
        <v>0</v>
      </c>
      <c r="F23" s="15">
        <v>300000</v>
      </c>
    </row>
    <row r="24" spans="1:9" x14ac:dyDescent="0.25">
      <c r="A24" s="2"/>
      <c r="B24" s="6"/>
      <c r="C24" s="20"/>
      <c r="D24" s="20"/>
      <c r="E24" s="49"/>
      <c r="F24" s="15"/>
    </row>
    <row r="25" spans="1:9" x14ac:dyDescent="0.25">
      <c r="A25" s="2" t="s">
        <v>11</v>
      </c>
      <c r="B25" s="6" t="s">
        <v>39</v>
      </c>
      <c r="C25" s="20" t="s">
        <v>20</v>
      </c>
      <c r="D25" s="20"/>
      <c r="E25" s="49"/>
      <c r="F25" s="15">
        <v>200000</v>
      </c>
    </row>
    <row r="26" spans="1:9" x14ac:dyDescent="0.25">
      <c r="A26" s="2"/>
      <c r="B26" s="6"/>
      <c r="C26" s="20"/>
      <c r="D26" s="20"/>
      <c r="E26" s="49"/>
      <c r="F26" s="15"/>
    </row>
    <row r="27" spans="1:9" x14ac:dyDescent="0.25">
      <c r="A27" s="2" t="s">
        <v>19</v>
      </c>
      <c r="B27" s="6" t="s">
        <v>38</v>
      </c>
      <c r="C27" s="20" t="s">
        <v>20</v>
      </c>
      <c r="D27" s="20"/>
      <c r="E27" s="49">
        <f>E25</f>
        <v>0</v>
      </c>
      <c r="F27" s="15">
        <v>300000</v>
      </c>
      <c r="H27" s="33">
        <f>F29*1.16</f>
        <v>5278000</v>
      </c>
    </row>
    <row r="28" spans="1:9" x14ac:dyDescent="0.25">
      <c r="A28" s="2"/>
      <c r="B28" s="6"/>
      <c r="C28" s="20"/>
      <c r="D28" s="20"/>
      <c r="E28" s="49"/>
      <c r="F28" s="15"/>
    </row>
    <row r="29" spans="1:9" x14ac:dyDescent="0.25">
      <c r="A29" s="59"/>
      <c r="B29" s="60"/>
      <c r="C29" s="61"/>
      <c r="D29" s="38"/>
      <c r="E29" s="28"/>
      <c r="F29" s="17">
        <f>SUM(F3:F28)</f>
        <v>4550000</v>
      </c>
    </row>
    <row r="30" spans="1:9" s="13" customFormat="1" x14ac:dyDescent="0.25">
      <c r="A30" s="31" t="s">
        <v>13</v>
      </c>
      <c r="B30" s="32" t="s">
        <v>14</v>
      </c>
      <c r="C30" s="27" t="s">
        <v>15</v>
      </c>
      <c r="D30" s="35" t="s">
        <v>16</v>
      </c>
      <c r="E30" s="46" t="s">
        <v>17</v>
      </c>
      <c r="F30" s="30" t="s">
        <v>18</v>
      </c>
    </row>
    <row r="31" spans="1:9" s="13" customFormat="1" x14ac:dyDescent="0.25">
      <c r="A31" s="45"/>
      <c r="B31" s="52"/>
      <c r="C31" s="20"/>
      <c r="D31" s="53"/>
      <c r="E31" s="54"/>
      <c r="F31" s="55"/>
    </row>
    <row r="32" spans="1:9" x14ac:dyDescent="0.25">
      <c r="A32" s="2" t="s">
        <v>0</v>
      </c>
      <c r="B32" s="6" t="s">
        <v>78</v>
      </c>
      <c r="C32" s="20" t="s">
        <v>20</v>
      </c>
      <c r="D32" s="20"/>
      <c r="E32" s="49"/>
      <c r="F32" s="4">
        <v>2900000</v>
      </c>
    </row>
    <row r="33" spans="1:9" x14ac:dyDescent="0.25">
      <c r="A33" s="2"/>
      <c r="B33" s="6"/>
      <c r="C33" s="20"/>
      <c r="D33" s="20"/>
      <c r="E33" s="49"/>
      <c r="F33" s="4"/>
    </row>
    <row r="34" spans="1:9" x14ac:dyDescent="0.25">
      <c r="A34" s="2" t="s">
        <v>5</v>
      </c>
      <c r="B34" s="6" t="s">
        <v>79</v>
      </c>
      <c r="C34" s="20" t="s">
        <v>63</v>
      </c>
      <c r="D34" s="20"/>
      <c r="E34" s="49">
        <f>E32</f>
        <v>0</v>
      </c>
      <c r="F34" s="4">
        <f>F32*0.05</f>
        <v>145000</v>
      </c>
    </row>
    <row r="35" spans="1:9" x14ac:dyDescent="0.25">
      <c r="A35" s="2"/>
      <c r="B35" s="6"/>
      <c r="C35" s="20"/>
      <c r="D35" s="20"/>
      <c r="E35" s="49"/>
      <c r="F35" s="4"/>
    </row>
    <row r="36" spans="1:9" x14ac:dyDescent="0.25">
      <c r="A36" s="2" t="s">
        <v>6</v>
      </c>
      <c r="B36" s="6" t="s">
        <v>80</v>
      </c>
      <c r="C36" s="20" t="s">
        <v>20</v>
      </c>
      <c r="D36" s="20"/>
      <c r="E36" s="49">
        <f>E34</f>
        <v>0</v>
      </c>
      <c r="F36" s="15">
        <v>4500000</v>
      </c>
    </row>
    <row r="37" spans="1:9" x14ac:dyDescent="0.25">
      <c r="A37" s="2"/>
      <c r="B37" s="6"/>
      <c r="C37" s="20"/>
      <c r="D37" s="20"/>
      <c r="E37" s="49"/>
      <c r="F37" s="15"/>
    </row>
    <row r="38" spans="1:9" s="34" customFormat="1" x14ac:dyDescent="0.25">
      <c r="A38" s="2" t="s">
        <v>7</v>
      </c>
      <c r="B38" s="6" t="s">
        <v>79</v>
      </c>
      <c r="C38" s="20" t="s">
        <v>63</v>
      </c>
      <c r="D38" s="20"/>
      <c r="E38" s="57"/>
      <c r="F38" s="58">
        <f>F36*0.05</f>
        <v>225000</v>
      </c>
    </row>
    <row r="39" spans="1:9" s="34" customFormat="1" x14ac:dyDescent="0.25">
      <c r="A39" s="2"/>
      <c r="B39" s="6"/>
      <c r="C39" s="20"/>
      <c r="D39" s="20"/>
      <c r="E39" s="49"/>
      <c r="F39" s="15"/>
    </row>
    <row r="40" spans="1:9" x14ac:dyDescent="0.25">
      <c r="A40" s="2" t="s">
        <v>1</v>
      </c>
      <c r="B40" s="6" t="s">
        <v>81</v>
      </c>
      <c r="C40" s="20" t="s">
        <v>20</v>
      </c>
      <c r="D40" s="20"/>
      <c r="E40" s="49"/>
      <c r="F40" s="15">
        <v>240000</v>
      </c>
    </row>
    <row r="41" spans="1:9" x14ac:dyDescent="0.25">
      <c r="A41" s="2"/>
      <c r="B41" s="6"/>
      <c r="C41" s="20"/>
      <c r="D41" s="20"/>
      <c r="E41" s="49"/>
      <c r="F41" s="15"/>
    </row>
    <row r="42" spans="1:9" x14ac:dyDescent="0.25">
      <c r="A42" s="2" t="s">
        <v>2</v>
      </c>
      <c r="B42" s="6" t="s">
        <v>79</v>
      </c>
      <c r="C42" s="20" t="s">
        <v>63</v>
      </c>
      <c r="D42" s="20"/>
      <c r="E42" s="49">
        <f>E40</f>
        <v>0</v>
      </c>
      <c r="F42" s="15">
        <f>F40*0.05</f>
        <v>12000</v>
      </c>
    </row>
    <row r="43" spans="1:9" x14ac:dyDescent="0.25">
      <c r="A43" s="2"/>
      <c r="B43" s="6"/>
      <c r="C43" s="20"/>
      <c r="D43" s="20"/>
      <c r="E43" s="49"/>
      <c r="F43" s="15"/>
    </row>
    <row r="44" spans="1:9" x14ac:dyDescent="0.25">
      <c r="A44" s="2" t="s">
        <v>3</v>
      </c>
      <c r="B44" s="6" t="s">
        <v>82</v>
      </c>
      <c r="C44" s="20" t="s">
        <v>20</v>
      </c>
      <c r="D44" s="20"/>
      <c r="E44" s="49">
        <f>E42*0.1</f>
        <v>0</v>
      </c>
      <c r="F44" s="15">
        <v>350000</v>
      </c>
    </row>
    <row r="45" spans="1:9" x14ac:dyDescent="0.25">
      <c r="A45" s="2"/>
      <c r="B45" s="6"/>
      <c r="C45" s="20"/>
      <c r="D45" s="20"/>
      <c r="E45" s="49"/>
      <c r="F45" s="15"/>
    </row>
    <row r="46" spans="1:9" x14ac:dyDescent="0.25">
      <c r="A46" s="2" t="s">
        <v>4</v>
      </c>
      <c r="B46" s="6" t="s">
        <v>83</v>
      </c>
      <c r="C46" s="20" t="s">
        <v>20</v>
      </c>
      <c r="D46" s="20"/>
      <c r="E46" s="49"/>
      <c r="F46" s="15">
        <v>150000</v>
      </c>
    </row>
    <row r="47" spans="1:9" x14ac:dyDescent="0.25">
      <c r="A47" s="2"/>
      <c r="B47" s="6"/>
      <c r="C47" s="20"/>
      <c r="D47" s="20"/>
      <c r="E47" s="49"/>
      <c r="F47" s="15"/>
    </row>
    <row r="48" spans="1:9" x14ac:dyDescent="0.25">
      <c r="A48" s="2" t="s">
        <v>23</v>
      </c>
      <c r="B48" s="6" t="s">
        <v>79</v>
      </c>
      <c r="C48" s="20" t="s">
        <v>63</v>
      </c>
      <c r="D48" s="20"/>
      <c r="E48" s="49">
        <f>E46</f>
        <v>0</v>
      </c>
      <c r="F48" s="15">
        <f>(F46+F44)*0.05</f>
        <v>25000</v>
      </c>
      <c r="I48" s="33">
        <f>8000000*0.03</f>
        <v>240000</v>
      </c>
    </row>
    <row r="49" spans="1:6" x14ac:dyDescent="0.25">
      <c r="A49" s="2"/>
      <c r="B49" s="6"/>
      <c r="C49" s="20"/>
      <c r="D49" s="20"/>
      <c r="E49" s="49"/>
      <c r="F49" s="15"/>
    </row>
    <row r="50" spans="1:6" x14ac:dyDescent="0.25">
      <c r="A50" s="59"/>
      <c r="B50" s="60"/>
      <c r="C50" s="61"/>
      <c r="D50" s="38"/>
      <c r="E50" s="28"/>
      <c r="F50" s="17">
        <f>SUM(F32:F49)</f>
        <v>8547000</v>
      </c>
    </row>
    <row r="51" spans="1:6" s="13" customFormat="1" x14ac:dyDescent="0.25">
      <c r="A51" s="31" t="s">
        <v>13</v>
      </c>
      <c r="B51" s="32" t="s">
        <v>14</v>
      </c>
      <c r="C51" s="27" t="s">
        <v>15</v>
      </c>
      <c r="D51" s="35" t="s">
        <v>16</v>
      </c>
      <c r="E51" s="46" t="s">
        <v>17</v>
      </c>
      <c r="F51" s="30" t="s">
        <v>18</v>
      </c>
    </row>
    <row r="52" spans="1:6" s="13" customFormat="1" x14ac:dyDescent="0.25">
      <c r="A52" s="45"/>
      <c r="B52" s="52"/>
      <c r="C52" s="20"/>
      <c r="D52" s="53"/>
      <c r="E52" s="54"/>
      <c r="F52" s="55"/>
    </row>
    <row r="53" spans="1:6" x14ac:dyDescent="0.25">
      <c r="A53" s="2" t="s">
        <v>0</v>
      </c>
      <c r="B53" s="6" t="s">
        <v>78</v>
      </c>
      <c r="C53" s="20" t="s">
        <v>20</v>
      </c>
      <c r="D53" s="20"/>
      <c r="E53" s="49"/>
      <c r="F53" s="4">
        <v>1800000</v>
      </c>
    </row>
    <row r="54" spans="1:6" x14ac:dyDescent="0.25">
      <c r="A54" s="2"/>
      <c r="B54" s="6"/>
      <c r="C54" s="20"/>
      <c r="D54" s="20"/>
      <c r="E54" s="49"/>
      <c r="F54" s="4"/>
    </row>
    <row r="55" spans="1:6" x14ac:dyDescent="0.25">
      <c r="A55" s="2" t="s">
        <v>5</v>
      </c>
      <c r="B55" s="6" t="s">
        <v>79</v>
      </c>
      <c r="C55" s="20" t="s">
        <v>63</v>
      </c>
      <c r="D55" s="20"/>
      <c r="E55" s="49">
        <f>E53</f>
        <v>0</v>
      </c>
      <c r="F55" s="4">
        <f>F53*0.05</f>
        <v>90000</v>
      </c>
    </row>
    <row r="56" spans="1:6" x14ac:dyDescent="0.25">
      <c r="A56" s="2"/>
      <c r="B56" s="6"/>
      <c r="C56" s="20"/>
      <c r="D56" s="20"/>
      <c r="E56" s="49"/>
      <c r="F56" s="4"/>
    </row>
    <row r="57" spans="1:6" x14ac:dyDescent="0.25">
      <c r="A57" s="2" t="s">
        <v>6</v>
      </c>
      <c r="B57" s="6" t="s">
        <v>84</v>
      </c>
      <c r="C57" s="20" t="s">
        <v>20</v>
      </c>
      <c r="D57" s="20"/>
      <c r="E57" s="49">
        <f>E55</f>
        <v>0</v>
      </c>
      <c r="F57" s="15">
        <v>200000</v>
      </c>
    </row>
    <row r="58" spans="1:6" x14ac:dyDescent="0.25">
      <c r="A58" s="2"/>
      <c r="B58" s="6"/>
      <c r="C58" s="20"/>
      <c r="D58" s="20"/>
      <c r="E58" s="49"/>
      <c r="F58" s="15"/>
    </row>
    <row r="59" spans="1:6" s="34" customFormat="1" x14ac:dyDescent="0.25">
      <c r="A59" s="2" t="s">
        <v>7</v>
      </c>
      <c r="B59" s="6" t="s">
        <v>79</v>
      </c>
      <c r="C59" s="20" t="s">
        <v>63</v>
      </c>
      <c r="D59" s="20"/>
      <c r="E59" s="57"/>
      <c r="F59" s="58">
        <f>F57*0.05</f>
        <v>10000</v>
      </c>
    </row>
    <row r="60" spans="1:6" s="34" customFormat="1" x14ac:dyDescent="0.25">
      <c r="A60" s="2"/>
      <c r="B60" s="6"/>
      <c r="C60" s="20"/>
      <c r="D60" s="20"/>
      <c r="E60" s="49"/>
      <c r="F60" s="15"/>
    </row>
    <row r="61" spans="1:6" x14ac:dyDescent="0.25">
      <c r="A61" s="2" t="s">
        <v>1</v>
      </c>
      <c r="B61" s="6" t="s">
        <v>85</v>
      </c>
      <c r="C61" s="20" t="s">
        <v>20</v>
      </c>
      <c r="D61" s="20"/>
      <c r="E61" s="49"/>
      <c r="F61" s="15">
        <v>150000</v>
      </c>
    </row>
    <row r="62" spans="1:6" x14ac:dyDescent="0.25">
      <c r="A62" s="2"/>
      <c r="B62" s="6"/>
      <c r="C62" s="20"/>
      <c r="D62" s="20"/>
      <c r="E62" s="49"/>
      <c r="F62" s="15"/>
    </row>
    <row r="63" spans="1:6" x14ac:dyDescent="0.25">
      <c r="A63" s="2" t="s">
        <v>2</v>
      </c>
      <c r="B63" s="6" t="s">
        <v>79</v>
      </c>
      <c r="C63" s="20" t="s">
        <v>63</v>
      </c>
      <c r="D63" s="20"/>
      <c r="E63" s="49">
        <f>E61</f>
        <v>0</v>
      </c>
      <c r="F63" s="15">
        <f>F61*0.1</f>
        <v>15000</v>
      </c>
    </row>
    <row r="64" spans="1:6" x14ac:dyDescent="0.25">
      <c r="A64" s="2"/>
      <c r="B64" s="6"/>
      <c r="C64" s="20"/>
      <c r="D64" s="20"/>
      <c r="E64" s="49"/>
      <c r="F64" s="15"/>
    </row>
    <row r="65" spans="1:9" x14ac:dyDescent="0.25">
      <c r="A65" s="2" t="s">
        <v>3</v>
      </c>
      <c r="B65" s="6" t="s">
        <v>86</v>
      </c>
      <c r="C65" s="20" t="s">
        <v>20</v>
      </c>
      <c r="D65" s="20"/>
      <c r="E65" s="49">
        <f>E63*0.1</f>
        <v>0</v>
      </c>
      <c r="F65" s="15">
        <v>200000</v>
      </c>
    </row>
    <row r="66" spans="1:9" x14ac:dyDescent="0.25">
      <c r="A66" s="2"/>
      <c r="B66" s="6"/>
      <c r="C66" s="20"/>
      <c r="D66" s="20"/>
      <c r="E66" s="49"/>
      <c r="F66" s="15"/>
    </row>
    <row r="67" spans="1:9" x14ac:dyDescent="0.25">
      <c r="A67" s="2" t="s">
        <v>4</v>
      </c>
      <c r="B67" s="6" t="s">
        <v>79</v>
      </c>
      <c r="C67" s="20" t="s">
        <v>63</v>
      </c>
      <c r="D67" s="20"/>
      <c r="E67" s="49">
        <f>E65</f>
        <v>0</v>
      </c>
      <c r="F67" s="15">
        <f>F65*0.1</f>
        <v>20000</v>
      </c>
    </row>
    <row r="68" spans="1:9" x14ac:dyDescent="0.25">
      <c r="A68" s="2"/>
      <c r="B68" s="6"/>
      <c r="C68" s="20"/>
      <c r="D68" s="20"/>
      <c r="E68" s="49"/>
      <c r="F68" s="15"/>
    </row>
    <row r="69" spans="1:9" x14ac:dyDescent="0.25">
      <c r="A69" s="2" t="s">
        <v>8</v>
      </c>
      <c r="B69" s="6" t="s">
        <v>87</v>
      </c>
      <c r="C69" s="20" t="s">
        <v>20</v>
      </c>
      <c r="D69" s="20"/>
      <c r="E69" s="49"/>
      <c r="F69" s="15">
        <v>100000</v>
      </c>
    </row>
    <row r="70" spans="1:9" x14ac:dyDescent="0.25">
      <c r="A70" s="2"/>
      <c r="B70" s="6"/>
      <c r="C70" s="20"/>
      <c r="D70" s="20"/>
      <c r="E70" s="49"/>
      <c r="F70" s="15"/>
    </row>
    <row r="71" spans="1:9" x14ac:dyDescent="0.25">
      <c r="A71" s="2" t="s">
        <v>9</v>
      </c>
      <c r="B71" s="6" t="s">
        <v>79</v>
      </c>
      <c r="C71" s="20" t="s">
        <v>63</v>
      </c>
      <c r="D71" s="20"/>
      <c r="E71" s="49">
        <f>E69</f>
        <v>0</v>
      </c>
      <c r="F71" s="15">
        <f>(F69+F65)*0.1</f>
        <v>30000</v>
      </c>
      <c r="I71" s="33">
        <f>8000000*0.03</f>
        <v>240000</v>
      </c>
    </row>
    <row r="72" spans="1:9" x14ac:dyDescent="0.25">
      <c r="A72" s="2"/>
      <c r="B72" s="6"/>
      <c r="C72" s="20"/>
      <c r="D72" s="20"/>
      <c r="E72" s="49"/>
      <c r="F72" s="15"/>
    </row>
    <row r="73" spans="1:9" x14ac:dyDescent="0.25">
      <c r="A73" s="59"/>
      <c r="B73" s="60"/>
      <c r="C73" s="61"/>
      <c r="D73" s="38"/>
      <c r="E73" s="28"/>
      <c r="F73" s="17">
        <f>SUM(F52:F72)</f>
        <v>2615000</v>
      </c>
    </row>
    <row r="74" spans="1:9" s="13" customFormat="1" x14ac:dyDescent="0.25">
      <c r="A74" s="31" t="s">
        <v>13</v>
      </c>
      <c r="B74" s="32" t="s">
        <v>14</v>
      </c>
      <c r="C74" s="27" t="s">
        <v>15</v>
      </c>
      <c r="D74" s="35" t="s">
        <v>16</v>
      </c>
      <c r="E74" s="46" t="s">
        <v>17</v>
      </c>
      <c r="F74" s="30" t="s">
        <v>18</v>
      </c>
    </row>
    <row r="75" spans="1:9" x14ac:dyDescent="0.25">
      <c r="A75" s="18"/>
      <c r="B75" s="40"/>
      <c r="C75" s="19"/>
      <c r="D75" s="20"/>
      <c r="E75" s="48"/>
      <c r="F75" s="4"/>
    </row>
    <row r="76" spans="1:9" s="43" customFormat="1" x14ac:dyDescent="0.25">
      <c r="A76" s="41"/>
      <c r="B76" s="44" t="s">
        <v>88</v>
      </c>
      <c r="C76" s="42"/>
      <c r="D76" s="20"/>
      <c r="E76" s="12"/>
      <c r="F76" s="47">
        <f>F50</f>
        <v>8547000</v>
      </c>
    </row>
    <row r="77" spans="1:9" s="43" customFormat="1" x14ac:dyDescent="0.25">
      <c r="A77" s="41"/>
      <c r="B77" s="44"/>
      <c r="C77" s="42"/>
      <c r="D77" s="20"/>
      <c r="E77" s="12"/>
      <c r="F77" s="47"/>
    </row>
    <row r="78" spans="1:9" s="43" customFormat="1" x14ac:dyDescent="0.25">
      <c r="A78" s="41"/>
      <c r="B78" s="44" t="s">
        <v>89</v>
      </c>
      <c r="C78" s="42"/>
      <c r="D78" s="20"/>
      <c r="E78" s="12"/>
      <c r="F78" s="47">
        <f>F73</f>
        <v>2615000</v>
      </c>
    </row>
    <row r="79" spans="1:9" s="43" customFormat="1" x14ac:dyDescent="0.25">
      <c r="A79" s="41"/>
      <c r="B79" s="44"/>
      <c r="C79" s="42"/>
      <c r="D79" s="20"/>
      <c r="E79" s="12"/>
      <c r="F79" s="47"/>
    </row>
    <row r="80" spans="1:9" s="43" customFormat="1" x14ac:dyDescent="0.25">
      <c r="A80" s="41"/>
      <c r="B80" s="44"/>
      <c r="C80" s="42"/>
      <c r="D80" s="20"/>
      <c r="E80" s="12"/>
      <c r="F80" s="47"/>
    </row>
    <row r="81" spans="1:6" x14ac:dyDescent="0.25">
      <c r="A81" s="24"/>
      <c r="B81" s="26" t="s">
        <v>24</v>
      </c>
      <c r="C81" s="16"/>
      <c r="D81" s="38"/>
      <c r="E81" s="28"/>
      <c r="F81" s="17">
        <f>SUM(F76:F80)</f>
        <v>11162000</v>
      </c>
    </row>
    <row r="82" spans="1:6" s="13" customFormat="1" x14ac:dyDescent="0.25">
      <c r="A82" s="31" t="s">
        <v>13</v>
      </c>
      <c r="B82" s="32" t="s">
        <v>14</v>
      </c>
      <c r="C82" s="27" t="s">
        <v>15</v>
      </c>
      <c r="D82" s="35" t="s">
        <v>16</v>
      </c>
      <c r="E82" s="46" t="s">
        <v>17</v>
      </c>
      <c r="F82" s="30" t="s">
        <v>18</v>
      </c>
    </row>
    <row r="83" spans="1:6" x14ac:dyDescent="0.25">
      <c r="A83" s="18"/>
      <c r="B83" s="40"/>
      <c r="C83" s="19"/>
      <c r="D83" s="20"/>
      <c r="E83" s="48"/>
      <c r="F83" s="4"/>
    </row>
    <row r="84" spans="1:6" s="43" customFormat="1" x14ac:dyDescent="0.25">
      <c r="A84" s="41"/>
      <c r="B84" s="44" t="s">
        <v>90</v>
      </c>
      <c r="C84" s="42"/>
      <c r="D84" s="20"/>
      <c r="E84" s="12"/>
      <c r="F84" s="47"/>
    </row>
    <row r="85" spans="1:6" s="43" customFormat="1" x14ac:dyDescent="0.25">
      <c r="A85" s="41"/>
      <c r="B85" s="44"/>
      <c r="C85" s="42"/>
      <c r="D85" s="20"/>
      <c r="E85" s="12"/>
      <c r="F85" s="47"/>
    </row>
    <row r="86" spans="1:6" s="43" customFormat="1" x14ac:dyDescent="0.25">
      <c r="A86" s="41"/>
      <c r="B86" s="44" t="s">
        <v>91</v>
      </c>
      <c r="C86" s="42"/>
      <c r="D86" s="20"/>
      <c r="E86" s="12"/>
      <c r="F86" s="47">
        <f>F29</f>
        <v>4550000</v>
      </c>
    </row>
    <row r="87" spans="1:6" s="43" customFormat="1" x14ac:dyDescent="0.25">
      <c r="A87" s="41"/>
      <c r="B87" s="44"/>
      <c r="C87" s="42"/>
      <c r="D87" s="20"/>
      <c r="E87" s="12"/>
      <c r="F87" s="47"/>
    </row>
    <row r="88" spans="1:6" s="43" customFormat="1" x14ac:dyDescent="0.25">
      <c r="A88" s="41"/>
      <c r="B88" s="44" t="s">
        <v>91</v>
      </c>
      <c r="C88" s="42"/>
      <c r="D88" s="20"/>
      <c r="E88" s="12"/>
      <c r="F88" s="47">
        <f>F81</f>
        <v>11162000</v>
      </c>
    </row>
    <row r="89" spans="1:6" s="43" customFormat="1" x14ac:dyDescent="0.25">
      <c r="A89" s="41"/>
      <c r="B89" s="44"/>
      <c r="C89" s="42"/>
      <c r="D89" s="20"/>
      <c r="E89" s="12"/>
      <c r="F89" s="47"/>
    </row>
    <row r="90" spans="1:6" s="43" customFormat="1" x14ac:dyDescent="0.25">
      <c r="A90" s="41"/>
      <c r="B90" s="44"/>
      <c r="C90" s="42"/>
      <c r="D90" s="20"/>
      <c r="E90" s="12"/>
      <c r="F90" s="47"/>
    </row>
    <row r="91" spans="1:6" x14ac:dyDescent="0.25">
      <c r="A91" s="24"/>
      <c r="B91" s="26" t="s">
        <v>24</v>
      </c>
      <c r="C91" s="16"/>
      <c r="D91" s="38"/>
      <c r="E91" s="28"/>
      <c r="F91" s="17">
        <f>SUM(F84:F90)</f>
        <v>15712000</v>
      </c>
    </row>
    <row r="92" spans="1:6" s="13" customFormat="1" x14ac:dyDescent="0.25">
      <c r="A92" s="45"/>
      <c r="B92" s="62"/>
      <c r="C92" s="20"/>
      <c r="D92" s="53"/>
      <c r="E92" s="54"/>
      <c r="F92" s="55"/>
    </row>
    <row r="93" spans="1:6" x14ac:dyDescent="0.25">
      <c r="A93" s="18"/>
      <c r="B93" s="40" t="s">
        <v>92</v>
      </c>
      <c r="C93" s="19"/>
      <c r="D93" s="20"/>
      <c r="E93" s="48"/>
      <c r="F93" s="4"/>
    </row>
    <row r="94" spans="1:6" x14ac:dyDescent="0.25">
      <c r="A94" s="18"/>
      <c r="B94" s="40"/>
      <c r="C94" s="19"/>
      <c r="D94" s="20"/>
      <c r="E94" s="48"/>
      <c r="F94" s="4"/>
    </row>
    <row r="95" spans="1:6" x14ac:dyDescent="0.25">
      <c r="A95" s="2" t="s">
        <v>0</v>
      </c>
      <c r="B95" s="6"/>
      <c r="C95" s="20" t="s">
        <v>10</v>
      </c>
      <c r="D95" s="20">
        <v>1189</v>
      </c>
      <c r="E95" s="49">
        <v>50</v>
      </c>
      <c r="F95" s="4">
        <f>E95*D95</f>
        <v>59450</v>
      </c>
    </row>
    <row r="96" spans="1:6" x14ac:dyDescent="0.25">
      <c r="A96" s="2"/>
      <c r="B96" s="6"/>
      <c r="C96" s="20"/>
      <c r="D96" s="20"/>
      <c r="E96" s="49"/>
      <c r="F96" s="4"/>
    </row>
    <row r="97" spans="1:6" s="43" customFormat="1" x14ac:dyDescent="0.25">
      <c r="A97" s="41" t="s">
        <v>5</v>
      </c>
      <c r="B97" s="44"/>
      <c r="C97" s="42" t="s">
        <v>10</v>
      </c>
      <c r="D97" s="20">
        <v>1189</v>
      </c>
      <c r="E97" s="49">
        <v>100</v>
      </c>
      <c r="F97" s="47">
        <f>E97*D97</f>
        <v>118900</v>
      </c>
    </row>
    <row r="98" spans="1:6" s="43" customFormat="1" x14ac:dyDescent="0.25">
      <c r="A98" s="41"/>
      <c r="B98" s="44"/>
      <c r="C98" s="42"/>
      <c r="D98" s="20"/>
      <c r="E98" s="12"/>
      <c r="F98" s="47"/>
    </row>
    <row r="99" spans="1:6" s="43" customFormat="1" x14ac:dyDescent="0.25">
      <c r="A99" s="41" t="s">
        <v>6</v>
      </c>
      <c r="B99" s="44"/>
      <c r="C99" s="42" t="s">
        <v>12</v>
      </c>
      <c r="D99" s="20">
        <v>1784</v>
      </c>
      <c r="E99" s="49">
        <v>350</v>
      </c>
      <c r="F99" s="47">
        <f>E99*D99</f>
        <v>624400</v>
      </c>
    </row>
    <row r="100" spans="1:6" s="43" customFormat="1" x14ac:dyDescent="0.25">
      <c r="A100" s="41"/>
      <c r="B100" s="44"/>
      <c r="C100" s="42"/>
      <c r="D100" s="20"/>
      <c r="E100" s="12"/>
      <c r="F100" s="47"/>
    </row>
    <row r="101" spans="1:6" x14ac:dyDescent="0.25">
      <c r="A101" s="2" t="s">
        <v>7</v>
      </c>
      <c r="B101" s="6"/>
      <c r="C101" s="20" t="s">
        <v>12</v>
      </c>
      <c r="D101" s="20">
        <v>94</v>
      </c>
      <c r="E101" s="49">
        <f>E99</f>
        <v>350</v>
      </c>
      <c r="F101" s="4">
        <f>E101*D101</f>
        <v>32900</v>
      </c>
    </row>
    <row r="102" spans="1:6" x14ac:dyDescent="0.25">
      <c r="A102" s="2"/>
      <c r="B102" s="6"/>
      <c r="C102" s="20"/>
      <c r="D102" s="20"/>
      <c r="E102" s="49"/>
      <c r="F102" s="4"/>
    </row>
    <row r="103" spans="1:6" x14ac:dyDescent="0.25">
      <c r="A103" s="2" t="s">
        <v>1</v>
      </c>
      <c r="B103" s="6"/>
      <c r="C103" s="20" t="s">
        <v>12</v>
      </c>
      <c r="D103" s="20">
        <v>397</v>
      </c>
      <c r="E103" s="49">
        <f>E101</f>
        <v>350</v>
      </c>
      <c r="F103" s="4">
        <f>E103*D103</f>
        <v>138950</v>
      </c>
    </row>
    <row r="104" spans="1:6" x14ac:dyDescent="0.25">
      <c r="A104" s="2"/>
      <c r="B104" s="6"/>
      <c r="C104" s="20"/>
      <c r="D104" s="20"/>
      <c r="E104" s="49"/>
      <c r="F104" s="4"/>
    </row>
    <row r="105" spans="1:6" x14ac:dyDescent="0.25">
      <c r="A105" s="2" t="s">
        <v>2</v>
      </c>
      <c r="B105" s="6"/>
      <c r="C105" s="20" t="s">
        <v>12</v>
      </c>
      <c r="D105" s="20">
        <v>123</v>
      </c>
      <c r="E105" s="49">
        <v>1500</v>
      </c>
      <c r="F105" s="4">
        <f>E105*D105</f>
        <v>184500</v>
      </c>
    </row>
    <row r="106" spans="1:6" x14ac:dyDescent="0.25">
      <c r="A106" s="2"/>
      <c r="B106" s="6"/>
      <c r="C106" s="20"/>
      <c r="D106" s="20"/>
      <c r="E106" s="49"/>
      <c r="F106" s="4"/>
    </row>
    <row r="107" spans="1:6" s="43" customFormat="1" x14ac:dyDescent="0.25">
      <c r="A107" s="41" t="s">
        <v>3</v>
      </c>
      <c r="B107" s="44"/>
      <c r="C107" s="42" t="s">
        <v>12</v>
      </c>
      <c r="D107" s="20">
        <v>333</v>
      </c>
      <c r="E107" s="49">
        <v>250</v>
      </c>
      <c r="F107" s="47">
        <f>E107*D107</f>
        <v>83250</v>
      </c>
    </row>
    <row r="108" spans="1:6" s="43" customFormat="1" x14ac:dyDescent="0.25">
      <c r="A108" s="41"/>
      <c r="B108" s="44"/>
      <c r="C108" s="42"/>
      <c r="D108" s="20"/>
      <c r="E108" s="12"/>
      <c r="F108" s="47"/>
    </row>
    <row r="109" spans="1:6" s="43" customFormat="1" x14ac:dyDescent="0.25">
      <c r="A109" s="41" t="s">
        <v>4</v>
      </c>
      <c r="B109" s="44"/>
      <c r="C109" s="42" t="s">
        <v>12</v>
      </c>
      <c r="D109" s="20">
        <v>2153</v>
      </c>
      <c r="E109" s="49">
        <v>150</v>
      </c>
      <c r="F109" s="47">
        <f>E109*D109</f>
        <v>322950</v>
      </c>
    </row>
    <row r="110" spans="1:6" s="43" customFormat="1" x14ac:dyDescent="0.25">
      <c r="A110" s="41"/>
      <c r="B110" s="44"/>
      <c r="C110" s="42"/>
      <c r="D110" s="20"/>
      <c r="E110" s="12"/>
      <c r="F110" s="47"/>
    </row>
    <row r="111" spans="1:6" x14ac:dyDescent="0.25">
      <c r="A111" s="2" t="s">
        <v>8</v>
      </c>
      <c r="B111" s="6"/>
      <c r="C111" s="20" t="s">
        <v>20</v>
      </c>
      <c r="D111" s="20"/>
      <c r="E111" s="49"/>
      <c r="F111" s="4">
        <v>5000</v>
      </c>
    </row>
    <row r="112" spans="1:6" x14ac:dyDescent="0.25">
      <c r="A112" s="2"/>
      <c r="B112" s="6"/>
      <c r="C112" s="20"/>
      <c r="D112" s="20"/>
      <c r="E112" s="49"/>
      <c r="F112" s="4"/>
    </row>
    <row r="113" spans="1:9" x14ac:dyDescent="0.25">
      <c r="A113" s="2" t="s">
        <v>9</v>
      </c>
      <c r="B113" s="6"/>
      <c r="C113" s="20" t="s">
        <v>20</v>
      </c>
      <c r="D113" s="20"/>
      <c r="E113" s="49"/>
      <c r="F113" s="4">
        <v>5000</v>
      </c>
    </row>
    <row r="114" spans="1:9" x14ac:dyDescent="0.25">
      <c r="A114" s="2"/>
      <c r="B114" s="6"/>
      <c r="C114" s="20"/>
      <c r="D114" s="20"/>
      <c r="E114" s="49"/>
      <c r="F114" s="4"/>
    </row>
    <row r="115" spans="1:9" x14ac:dyDescent="0.25">
      <c r="A115" s="2" t="s">
        <v>11</v>
      </c>
      <c r="B115" s="6"/>
      <c r="C115" s="20" t="s">
        <v>10</v>
      </c>
      <c r="D115" s="20">
        <v>265</v>
      </c>
      <c r="E115" s="49">
        <v>650</v>
      </c>
      <c r="F115" s="4">
        <f>E115*D115</f>
        <v>172250</v>
      </c>
    </row>
    <row r="116" spans="1:9" x14ac:dyDescent="0.25">
      <c r="A116" s="2"/>
      <c r="B116" s="6"/>
      <c r="C116" s="20"/>
      <c r="D116" s="20"/>
      <c r="E116" s="49"/>
      <c r="F116" s="4"/>
    </row>
    <row r="117" spans="1:9" x14ac:dyDescent="0.25">
      <c r="A117" s="2" t="s">
        <v>19</v>
      </c>
      <c r="B117" s="6"/>
      <c r="C117" s="20" t="s">
        <v>10</v>
      </c>
      <c r="D117" s="20">
        <v>63</v>
      </c>
      <c r="E117" s="49">
        <v>650</v>
      </c>
      <c r="F117" s="4">
        <f>E117*D117</f>
        <v>40950</v>
      </c>
    </row>
    <row r="118" spans="1:9" x14ac:dyDescent="0.25">
      <c r="A118" s="2"/>
      <c r="B118" s="6"/>
      <c r="C118" s="20"/>
      <c r="D118" s="20"/>
      <c r="E118" s="49"/>
      <c r="F118" s="4"/>
    </row>
    <row r="119" spans="1:9" x14ac:dyDescent="0.25">
      <c r="A119" s="2"/>
      <c r="B119" s="6"/>
      <c r="C119" s="20"/>
      <c r="D119" s="20"/>
      <c r="E119" s="49"/>
      <c r="F119" s="4"/>
    </row>
    <row r="120" spans="1:9" x14ac:dyDescent="0.25">
      <c r="A120" s="18"/>
      <c r="B120" s="26" t="s">
        <v>24</v>
      </c>
      <c r="C120" s="19"/>
      <c r="D120" s="20"/>
      <c r="E120" s="48"/>
      <c r="F120" s="50">
        <f>SUM(F94:F119)</f>
        <v>1788500</v>
      </c>
    </row>
    <row r="121" spans="1:9" x14ac:dyDescent="0.25">
      <c r="A121" s="18"/>
      <c r="B121" s="40"/>
      <c r="C121" s="19"/>
      <c r="D121" s="20"/>
      <c r="E121" s="48"/>
      <c r="F121" s="4"/>
    </row>
    <row r="122" spans="1:9" x14ac:dyDescent="0.25">
      <c r="A122" s="2" t="s">
        <v>0</v>
      </c>
      <c r="B122" s="6"/>
      <c r="C122" s="20" t="s">
        <v>12</v>
      </c>
      <c r="D122" s="20">
        <v>102</v>
      </c>
      <c r="E122" s="49">
        <v>14000</v>
      </c>
      <c r="F122" s="4">
        <f t="shared" ref="F122" si="0">PRODUCT(D122:E122)</f>
        <v>1428000</v>
      </c>
    </row>
    <row r="123" spans="1:9" x14ac:dyDescent="0.25">
      <c r="A123" s="2"/>
      <c r="B123" s="6"/>
      <c r="C123" s="20"/>
      <c r="D123" s="20"/>
      <c r="E123" s="49"/>
      <c r="F123" s="4"/>
    </row>
    <row r="124" spans="1:9" x14ac:dyDescent="0.25">
      <c r="A124" s="2" t="s">
        <v>5</v>
      </c>
      <c r="B124" s="6"/>
      <c r="C124" s="20" t="s">
        <v>12</v>
      </c>
      <c r="D124" s="20">
        <v>15</v>
      </c>
      <c r="E124" s="49">
        <f>E122</f>
        <v>14000</v>
      </c>
      <c r="F124" s="4">
        <f t="shared" ref="F124:F130" si="1">PRODUCT(D124:E124)</f>
        <v>210000</v>
      </c>
    </row>
    <row r="125" spans="1:9" x14ac:dyDescent="0.25">
      <c r="A125" s="2"/>
      <c r="B125" s="6"/>
      <c r="C125" s="20"/>
      <c r="D125" s="20"/>
      <c r="E125" s="9"/>
      <c r="F125" s="4">
        <f t="shared" si="1"/>
        <v>0</v>
      </c>
    </row>
    <row r="126" spans="1:9" x14ac:dyDescent="0.25">
      <c r="A126" s="2" t="s">
        <v>6</v>
      </c>
      <c r="B126" s="6"/>
      <c r="C126" s="20" t="s">
        <v>10</v>
      </c>
      <c r="D126" s="20">
        <v>1003</v>
      </c>
      <c r="E126" s="49">
        <f>E124*0.15</f>
        <v>2100</v>
      </c>
      <c r="F126" s="4">
        <f t="shared" si="1"/>
        <v>2106300</v>
      </c>
      <c r="I126" s="33">
        <f>E126*D126</f>
        <v>2106300</v>
      </c>
    </row>
    <row r="127" spans="1:9" x14ac:dyDescent="0.25">
      <c r="A127" s="2"/>
      <c r="B127" s="6"/>
      <c r="C127" s="20"/>
      <c r="D127" s="20"/>
      <c r="E127" s="9"/>
      <c r="F127" s="4">
        <f t="shared" si="1"/>
        <v>0</v>
      </c>
    </row>
    <row r="128" spans="1:9" x14ac:dyDescent="0.25">
      <c r="A128" s="2" t="s">
        <v>7</v>
      </c>
      <c r="B128" s="6"/>
      <c r="C128" s="20" t="s">
        <v>45</v>
      </c>
      <c r="D128" s="20">
        <v>445</v>
      </c>
      <c r="E128" s="49">
        <v>210</v>
      </c>
      <c r="F128" s="4">
        <f t="shared" si="1"/>
        <v>93450</v>
      </c>
    </row>
    <row r="129" spans="1:9" x14ac:dyDescent="0.25">
      <c r="A129" s="2"/>
      <c r="B129" s="6"/>
      <c r="C129" s="20"/>
      <c r="D129" s="20"/>
      <c r="E129" s="9"/>
      <c r="F129" s="4">
        <f t="shared" si="1"/>
        <v>0</v>
      </c>
    </row>
    <row r="130" spans="1:9" x14ac:dyDescent="0.25">
      <c r="A130" s="2" t="s">
        <v>1</v>
      </c>
      <c r="B130" s="6"/>
      <c r="C130" s="20" t="s">
        <v>45</v>
      </c>
      <c r="D130" s="20">
        <v>354</v>
      </c>
      <c r="E130" s="49">
        <f>E128</f>
        <v>210</v>
      </c>
      <c r="F130" s="4">
        <f t="shared" si="1"/>
        <v>74340</v>
      </c>
    </row>
    <row r="131" spans="1:9" x14ac:dyDescent="0.25">
      <c r="A131" s="2" t="s">
        <v>54</v>
      </c>
      <c r="B131" s="6"/>
      <c r="C131" s="20"/>
      <c r="D131" s="20"/>
      <c r="E131" s="49"/>
      <c r="F131" s="4"/>
    </row>
    <row r="132" spans="1:9" x14ac:dyDescent="0.25">
      <c r="A132" s="2" t="s">
        <v>2</v>
      </c>
      <c r="B132" s="6"/>
      <c r="C132" s="20" t="s">
        <v>45</v>
      </c>
      <c r="D132" s="20">
        <v>4070</v>
      </c>
      <c r="E132" s="49">
        <f>E130</f>
        <v>210</v>
      </c>
      <c r="F132" s="4">
        <f t="shared" ref="F132:F136" si="2">PRODUCT(D132:E132)</f>
        <v>854700</v>
      </c>
      <c r="I132" s="33">
        <f>E132*D132</f>
        <v>854700</v>
      </c>
    </row>
    <row r="133" spans="1:9" x14ac:dyDescent="0.25">
      <c r="A133" s="2"/>
      <c r="B133" s="6"/>
      <c r="C133" s="20"/>
      <c r="D133" s="20"/>
      <c r="E133" s="9"/>
      <c r="F133" s="4">
        <f t="shared" si="2"/>
        <v>0</v>
      </c>
    </row>
    <row r="134" spans="1:9" x14ac:dyDescent="0.25">
      <c r="A134" s="2" t="s">
        <v>3</v>
      </c>
      <c r="B134" s="6"/>
      <c r="C134" s="20" t="s">
        <v>10</v>
      </c>
      <c r="D134" s="20">
        <v>178</v>
      </c>
      <c r="E134" s="49">
        <v>550</v>
      </c>
      <c r="F134" s="4">
        <f t="shared" si="2"/>
        <v>97900</v>
      </c>
    </row>
    <row r="135" spans="1:9" x14ac:dyDescent="0.25">
      <c r="A135" s="2"/>
      <c r="B135" s="6"/>
      <c r="C135" s="20"/>
      <c r="D135" s="20"/>
      <c r="E135" s="9"/>
      <c r="F135" s="4">
        <f t="shared" si="2"/>
        <v>0</v>
      </c>
    </row>
    <row r="136" spans="1:9" x14ac:dyDescent="0.25">
      <c r="A136" s="2" t="s">
        <v>4</v>
      </c>
      <c r="B136" s="6"/>
      <c r="C136" s="20" t="s">
        <v>10</v>
      </c>
      <c r="D136" s="20">
        <v>42</v>
      </c>
      <c r="E136" s="49">
        <f>E134</f>
        <v>550</v>
      </c>
      <c r="F136" s="4">
        <f t="shared" si="2"/>
        <v>23100</v>
      </c>
    </row>
    <row r="137" spans="1:9" x14ac:dyDescent="0.25">
      <c r="A137" s="2" t="s">
        <v>54</v>
      </c>
      <c r="B137" s="6"/>
      <c r="C137" s="20"/>
      <c r="D137" s="20"/>
      <c r="E137" s="49"/>
      <c r="F137" s="4"/>
    </row>
    <row r="138" spans="1:9" x14ac:dyDescent="0.25">
      <c r="A138" s="2" t="s">
        <v>94</v>
      </c>
      <c r="B138" s="6"/>
      <c r="C138" s="20" t="s">
        <v>21</v>
      </c>
      <c r="D138" s="20">
        <v>133</v>
      </c>
      <c r="E138" s="49">
        <f>E136*0.15</f>
        <v>82.5</v>
      </c>
      <c r="F138" s="4">
        <f t="shared" ref="F138" si="3">PRODUCT(D138:E138)</f>
        <v>10972.5</v>
      </c>
    </row>
    <row r="139" spans="1:9" x14ac:dyDescent="0.25">
      <c r="A139" s="2" t="s">
        <v>54</v>
      </c>
      <c r="B139" s="6"/>
      <c r="C139" s="20"/>
      <c r="D139" s="20"/>
      <c r="E139" s="49"/>
      <c r="F139" s="4"/>
    </row>
    <row r="140" spans="1:9" x14ac:dyDescent="0.25">
      <c r="A140" s="2" t="s">
        <v>93</v>
      </c>
      <c r="B140" s="6"/>
      <c r="C140" s="20" t="s">
        <v>10</v>
      </c>
      <c r="D140" s="20">
        <v>1003</v>
      </c>
      <c r="E140" s="49">
        <v>500</v>
      </c>
      <c r="F140" s="4">
        <f t="shared" ref="F140:F144" si="4">PRODUCT(D140:E140)</f>
        <v>501500</v>
      </c>
      <c r="I140" s="33">
        <f>E140*D140</f>
        <v>501500</v>
      </c>
    </row>
    <row r="141" spans="1:9" x14ac:dyDescent="0.25">
      <c r="A141" s="2"/>
      <c r="B141" s="6"/>
      <c r="C141" s="20"/>
      <c r="D141" s="20"/>
      <c r="E141" s="9"/>
      <c r="F141" s="4">
        <f t="shared" si="4"/>
        <v>0</v>
      </c>
    </row>
    <row r="142" spans="1:9" x14ac:dyDescent="0.25">
      <c r="A142" s="2" t="s">
        <v>95</v>
      </c>
      <c r="B142" s="6"/>
      <c r="C142" s="20" t="s">
        <v>10</v>
      </c>
      <c r="D142" s="20">
        <v>151</v>
      </c>
      <c r="E142" s="49">
        <v>2000</v>
      </c>
      <c r="F142" s="4">
        <f t="shared" si="4"/>
        <v>302000</v>
      </c>
    </row>
    <row r="143" spans="1:9" x14ac:dyDescent="0.25">
      <c r="A143" s="2"/>
      <c r="B143" s="6"/>
      <c r="C143" s="20"/>
      <c r="D143" s="20"/>
      <c r="E143" s="9"/>
      <c r="F143" s="4">
        <f t="shared" si="4"/>
        <v>0</v>
      </c>
    </row>
    <row r="144" spans="1:9" x14ac:dyDescent="0.25">
      <c r="A144" s="2" t="s">
        <v>96</v>
      </c>
      <c r="B144" s="6"/>
      <c r="C144" s="20" t="s">
        <v>10</v>
      </c>
      <c r="D144" s="20">
        <v>983</v>
      </c>
      <c r="E144" s="49">
        <v>500</v>
      </c>
      <c r="F144" s="4">
        <f t="shared" si="4"/>
        <v>491500</v>
      </c>
    </row>
    <row r="145" spans="1:9" x14ac:dyDescent="0.25">
      <c r="A145" s="2" t="s">
        <v>54</v>
      </c>
      <c r="B145" s="6"/>
      <c r="C145" s="20"/>
      <c r="D145" s="20"/>
      <c r="E145" s="49"/>
      <c r="F145" s="4"/>
    </row>
    <row r="146" spans="1:9" x14ac:dyDescent="0.25">
      <c r="A146" s="2" t="s">
        <v>97</v>
      </c>
      <c r="B146" s="6"/>
      <c r="C146" s="20" t="s">
        <v>21</v>
      </c>
      <c r="D146" s="20">
        <v>160</v>
      </c>
      <c r="E146" s="49">
        <f>E144</f>
        <v>500</v>
      </c>
      <c r="F146" s="4">
        <f t="shared" ref="F146:F150" si="5">PRODUCT(D146:E146)</f>
        <v>80000</v>
      </c>
      <c r="I146" s="33">
        <f>E146*D146</f>
        <v>80000</v>
      </c>
    </row>
    <row r="147" spans="1:9" x14ac:dyDescent="0.25">
      <c r="A147" s="2"/>
      <c r="B147" s="6"/>
      <c r="C147" s="20"/>
      <c r="D147" s="20"/>
      <c r="E147" s="9"/>
      <c r="F147" s="4">
        <f t="shared" si="5"/>
        <v>0</v>
      </c>
    </row>
    <row r="148" spans="1:9" x14ac:dyDescent="0.25">
      <c r="A148" s="2" t="s">
        <v>98</v>
      </c>
      <c r="B148" s="6"/>
      <c r="C148" s="20" t="s">
        <v>10</v>
      </c>
      <c r="D148" s="20">
        <v>1143</v>
      </c>
      <c r="E148" s="49">
        <v>350</v>
      </c>
      <c r="F148" s="4">
        <f t="shared" si="5"/>
        <v>400050</v>
      </c>
    </row>
    <row r="149" spans="1:9" x14ac:dyDescent="0.25">
      <c r="A149" s="2"/>
      <c r="B149" s="6"/>
      <c r="C149" s="20"/>
      <c r="D149" s="20"/>
      <c r="E149" s="9"/>
      <c r="F149" s="4">
        <f t="shared" si="5"/>
        <v>0</v>
      </c>
    </row>
    <row r="150" spans="1:9" x14ac:dyDescent="0.25">
      <c r="A150" s="2" t="s">
        <v>99</v>
      </c>
      <c r="B150" s="6"/>
      <c r="C150" s="20" t="s">
        <v>10</v>
      </c>
      <c r="D150" s="20">
        <v>1143</v>
      </c>
      <c r="E150" s="49">
        <v>250</v>
      </c>
      <c r="F150" s="4">
        <f t="shared" si="5"/>
        <v>285750</v>
      </c>
    </row>
    <row r="151" spans="1:9" x14ac:dyDescent="0.25">
      <c r="A151" s="2" t="s">
        <v>54</v>
      </c>
      <c r="B151" s="6"/>
      <c r="C151" s="20"/>
      <c r="D151" s="20"/>
      <c r="E151" s="49"/>
      <c r="F151" s="4"/>
    </row>
    <row r="152" spans="1:9" x14ac:dyDescent="0.25">
      <c r="A152" s="2"/>
      <c r="B152" s="26" t="s">
        <v>24</v>
      </c>
      <c r="C152" s="20"/>
      <c r="D152" s="20"/>
      <c r="E152" s="49"/>
      <c r="F152" s="50">
        <f>SUM(F121:F151)</f>
        <v>6959562.5</v>
      </c>
    </row>
    <row r="153" spans="1:9" x14ac:dyDescent="0.25">
      <c r="A153" s="18"/>
      <c r="B153" s="40"/>
      <c r="C153" s="19"/>
      <c r="D153" s="20"/>
      <c r="E153" s="48"/>
      <c r="F153" s="4"/>
    </row>
    <row r="154" spans="1:9" x14ac:dyDescent="0.25">
      <c r="A154" s="2" t="s">
        <v>0</v>
      </c>
      <c r="B154" s="6"/>
      <c r="C154" s="20" t="s">
        <v>10</v>
      </c>
      <c r="D154" s="20">
        <v>1003</v>
      </c>
      <c r="E154" s="49">
        <v>200</v>
      </c>
      <c r="F154" s="4">
        <f t="shared" ref="F154" si="6">PRODUCT(D154:E154)</f>
        <v>200600</v>
      </c>
    </row>
    <row r="155" spans="1:9" x14ac:dyDescent="0.25">
      <c r="A155" s="2"/>
      <c r="B155" s="6"/>
      <c r="C155" s="20"/>
      <c r="D155" s="20"/>
      <c r="E155" s="49"/>
      <c r="F155" s="4"/>
    </row>
    <row r="156" spans="1:9" x14ac:dyDescent="0.25">
      <c r="A156" s="2" t="s">
        <v>5</v>
      </c>
      <c r="B156" s="6"/>
      <c r="C156" s="20" t="s">
        <v>10</v>
      </c>
      <c r="D156" s="20">
        <v>20</v>
      </c>
      <c r="E156" s="49">
        <v>450</v>
      </c>
      <c r="F156" s="4">
        <f t="shared" ref="F156:F161" si="7">PRODUCT(D156:E156)</f>
        <v>9000</v>
      </c>
    </row>
    <row r="157" spans="1:9" x14ac:dyDescent="0.25">
      <c r="A157" s="2"/>
      <c r="B157" s="6"/>
      <c r="C157" s="20"/>
      <c r="D157" s="20"/>
      <c r="E157" s="9"/>
      <c r="F157" s="4">
        <f t="shared" si="7"/>
        <v>0</v>
      </c>
    </row>
    <row r="158" spans="1:9" x14ac:dyDescent="0.25">
      <c r="A158" s="2" t="s">
        <v>6</v>
      </c>
      <c r="B158" s="6"/>
      <c r="C158" s="20" t="s">
        <v>10</v>
      </c>
      <c r="D158" s="20">
        <v>20</v>
      </c>
      <c r="E158" s="49">
        <v>350</v>
      </c>
      <c r="F158" s="4">
        <f t="shared" si="7"/>
        <v>7000</v>
      </c>
      <c r="I158" s="33">
        <f>E158*D158</f>
        <v>7000</v>
      </c>
    </row>
    <row r="159" spans="1:9" x14ac:dyDescent="0.25">
      <c r="A159" s="2"/>
      <c r="B159" s="6"/>
      <c r="C159" s="20"/>
      <c r="D159" s="20"/>
      <c r="E159" s="9"/>
      <c r="F159" s="4">
        <f t="shared" si="7"/>
        <v>0</v>
      </c>
    </row>
    <row r="160" spans="1:9" x14ac:dyDescent="0.25">
      <c r="A160" s="2" t="s">
        <v>7</v>
      </c>
      <c r="B160" s="6"/>
      <c r="C160" s="20" t="s">
        <v>10</v>
      </c>
      <c r="D160" s="20">
        <v>160</v>
      </c>
      <c r="E160" s="49">
        <v>1200</v>
      </c>
      <c r="F160" s="4">
        <f t="shared" si="7"/>
        <v>192000</v>
      </c>
    </row>
    <row r="161" spans="1:6" x14ac:dyDescent="0.25">
      <c r="A161" s="2"/>
      <c r="B161" s="6"/>
      <c r="C161" s="20"/>
      <c r="D161" s="20"/>
      <c r="E161" s="9"/>
      <c r="F161" s="4">
        <f t="shared" si="7"/>
        <v>0</v>
      </c>
    </row>
    <row r="162" spans="1:6" x14ac:dyDescent="0.25">
      <c r="A162" s="24"/>
      <c r="B162" s="26" t="s">
        <v>24</v>
      </c>
      <c r="C162" s="16"/>
      <c r="D162" s="38"/>
      <c r="E162" s="28"/>
      <c r="F162" s="17">
        <f>SUM(F154:F161)</f>
        <v>408600</v>
      </c>
    </row>
    <row r="163" spans="1:6" x14ac:dyDescent="0.25">
      <c r="A163" s="23"/>
      <c r="B163" s="40"/>
      <c r="C163" s="14"/>
      <c r="D163" s="37"/>
      <c r="E163" s="29"/>
      <c r="F163" s="15"/>
    </row>
    <row r="164" spans="1:6" s="43" customFormat="1" x14ac:dyDescent="0.25">
      <c r="A164" s="41"/>
      <c r="B164" s="44" t="s">
        <v>51</v>
      </c>
      <c r="C164" s="42"/>
      <c r="D164" s="20"/>
      <c r="E164" s="12"/>
      <c r="F164" s="47">
        <f>F120</f>
        <v>1788500</v>
      </c>
    </row>
    <row r="165" spans="1:6" s="43" customFormat="1" x14ac:dyDescent="0.25">
      <c r="A165" s="41"/>
      <c r="B165" s="44"/>
      <c r="C165" s="42"/>
      <c r="D165" s="20"/>
      <c r="E165" s="12"/>
      <c r="F165" s="47"/>
    </row>
    <row r="166" spans="1:6" s="43" customFormat="1" x14ac:dyDescent="0.25">
      <c r="A166" s="41"/>
      <c r="B166" s="44" t="s">
        <v>64</v>
      </c>
      <c r="C166" s="42"/>
      <c r="D166" s="20"/>
      <c r="E166" s="12"/>
      <c r="F166" s="47">
        <f>F152</f>
        <v>6959562.5</v>
      </c>
    </row>
    <row r="167" spans="1:6" s="43" customFormat="1" x14ac:dyDescent="0.25">
      <c r="A167" s="41"/>
      <c r="B167" s="44"/>
      <c r="C167" s="42"/>
      <c r="D167" s="20"/>
      <c r="E167" s="12"/>
      <c r="F167" s="47"/>
    </row>
    <row r="168" spans="1:6" s="43" customFormat="1" x14ac:dyDescent="0.25">
      <c r="A168" s="41"/>
      <c r="B168" s="44" t="s">
        <v>40</v>
      </c>
      <c r="C168" s="42"/>
      <c r="D168" s="20"/>
      <c r="E168" s="12"/>
      <c r="F168" s="47">
        <f>F162</f>
        <v>408600</v>
      </c>
    </row>
    <row r="169" spans="1:6" s="43" customFormat="1" x14ac:dyDescent="0.25">
      <c r="A169" s="41"/>
      <c r="B169" s="44"/>
      <c r="C169" s="42"/>
      <c r="D169" s="20"/>
      <c r="E169" s="12"/>
      <c r="F169" s="47"/>
    </row>
    <row r="170" spans="1:6" s="43" customFormat="1" x14ac:dyDescent="0.25">
      <c r="A170" s="41"/>
      <c r="B170" s="44"/>
      <c r="C170" s="42"/>
      <c r="D170" s="20"/>
      <c r="E170" s="12"/>
      <c r="F170" s="47"/>
    </row>
    <row r="171" spans="1:6" x14ac:dyDescent="0.25">
      <c r="A171" s="24"/>
      <c r="B171" s="26" t="s">
        <v>24</v>
      </c>
      <c r="C171" s="16"/>
      <c r="D171" s="38"/>
      <c r="E171" s="28"/>
      <c r="F171" s="17">
        <f>SUM(F164:F170)</f>
        <v>9156662.5</v>
      </c>
    </row>
    <row r="172" spans="1:6" x14ac:dyDescent="0.25">
      <c r="A172" s="23"/>
      <c r="B172" s="40"/>
      <c r="C172" s="14"/>
      <c r="D172" s="37"/>
      <c r="E172" s="29"/>
      <c r="F172" s="15"/>
    </row>
    <row r="173" spans="1:6" x14ac:dyDescent="0.25">
      <c r="A173" s="23"/>
      <c r="B173" s="40"/>
      <c r="C173" s="14"/>
      <c r="D173" s="37"/>
      <c r="E173" s="29"/>
      <c r="F173" s="15"/>
    </row>
    <row r="174" spans="1:6" s="34" customFormat="1" x14ac:dyDescent="0.25">
      <c r="A174" s="2" t="s">
        <v>0</v>
      </c>
      <c r="B174" s="6"/>
      <c r="C174" s="20" t="s">
        <v>10</v>
      </c>
      <c r="D174" s="20">
        <v>824</v>
      </c>
      <c r="E174" s="49">
        <v>650</v>
      </c>
      <c r="F174" s="4">
        <f t="shared" ref="F174:F182" si="8">PRODUCT(D174:E174)</f>
        <v>535600</v>
      </c>
    </row>
    <row r="175" spans="1:6" s="34" customFormat="1" x14ac:dyDescent="0.25">
      <c r="A175" s="2"/>
      <c r="B175" s="6"/>
      <c r="C175" s="20"/>
      <c r="D175" s="20"/>
      <c r="E175" s="9"/>
      <c r="F175" s="4">
        <f t="shared" si="8"/>
        <v>0</v>
      </c>
    </row>
    <row r="176" spans="1:6" x14ac:dyDescent="0.25">
      <c r="A176" s="2" t="s">
        <v>5</v>
      </c>
      <c r="B176" s="6"/>
      <c r="C176" s="20" t="s">
        <v>10</v>
      </c>
      <c r="D176" s="20">
        <v>245</v>
      </c>
      <c r="E176" s="49">
        <f>E174</f>
        <v>650</v>
      </c>
      <c r="F176" s="4">
        <f t="shared" si="8"/>
        <v>159250</v>
      </c>
    </row>
    <row r="177" spans="1:6" x14ac:dyDescent="0.25">
      <c r="A177" s="2"/>
      <c r="B177" s="6"/>
      <c r="C177" s="20"/>
      <c r="D177" s="20"/>
      <c r="E177" s="49"/>
      <c r="F177" s="4">
        <f t="shared" si="8"/>
        <v>0</v>
      </c>
    </row>
    <row r="178" spans="1:6" x14ac:dyDescent="0.25">
      <c r="A178" s="2" t="s">
        <v>6</v>
      </c>
      <c r="B178" s="6"/>
      <c r="C178" s="20" t="s">
        <v>10</v>
      </c>
      <c r="D178" s="20">
        <v>911</v>
      </c>
      <c r="E178" s="49">
        <f>E176</f>
        <v>650</v>
      </c>
      <c r="F178" s="4">
        <f t="shared" si="8"/>
        <v>592150</v>
      </c>
    </row>
    <row r="179" spans="1:6" x14ac:dyDescent="0.25">
      <c r="A179" s="2"/>
      <c r="B179" s="6"/>
      <c r="C179" s="20"/>
      <c r="D179" s="20"/>
      <c r="E179" s="49"/>
      <c r="F179" s="4">
        <f t="shared" si="8"/>
        <v>0</v>
      </c>
    </row>
    <row r="180" spans="1:6" x14ac:dyDescent="0.25">
      <c r="A180" s="2" t="s">
        <v>7</v>
      </c>
      <c r="B180" s="6"/>
      <c r="C180" s="20" t="s">
        <v>10</v>
      </c>
      <c r="D180" s="20">
        <v>9</v>
      </c>
      <c r="E180" s="49">
        <f>E176</f>
        <v>650</v>
      </c>
      <c r="F180" s="4">
        <f t="shared" si="8"/>
        <v>5850</v>
      </c>
    </row>
    <row r="181" spans="1:6" x14ac:dyDescent="0.25">
      <c r="A181" s="2"/>
      <c r="B181" s="6"/>
      <c r="C181" s="20"/>
      <c r="D181" s="20"/>
      <c r="E181" s="49"/>
      <c r="F181" s="4">
        <f t="shared" si="8"/>
        <v>0</v>
      </c>
    </row>
    <row r="182" spans="1:6" x14ac:dyDescent="0.25">
      <c r="A182" s="2" t="s">
        <v>1</v>
      </c>
      <c r="B182" s="6"/>
      <c r="C182" s="20" t="s">
        <v>10</v>
      </c>
      <c r="D182" s="20">
        <v>61</v>
      </c>
      <c r="E182" s="49">
        <f>E180</f>
        <v>650</v>
      </c>
      <c r="F182" s="4">
        <f t="shared" si="8"/>
        <v>39650</v>
      </c>
    </row>
    <row r="183" spans="1:6" x14ac:dyDescent="0.25">
      <c r="A183" s="2"/>
      <c r="B183" s="6"/>
      <c r="C183" s="20"/>
      <c r="D183" s="20"/>
      <c r="E183" s="49"/>
      <c r="F183" s="4"/>
    </row>
    <row r="184" spans="1:6" s="34" customFormat="1" x14ac:dyDescent="0.25">
      <c r="A184" s="2" t="s">
        <v>100</v>
      </c>
      <c r="B184" s="6"/>
      <c r="C184" s="20" t="s">
        <v>10</v>
      </c>
      <c r="D184" s="20">
        <v>15</v>
      </c>
      <c r="E184" s="49">
        <f>E182</f>
        <v>650</v>
      </c>
      <c r="F184" s="4">
        <f t="shared" ref="F184:F192" si="9">PRODUCT(D184:E184)</f>
        <v>9750</v>
      </c>
    </row>
    <row r="185" spans="1:6" s="34" customFormat="1" x14ac:dyDescent="0.25">
      <c r="A185" s="2"/>
      <c r="B185" s="6"/>
      <c r="C185" s="20"/>
      <c r="D185" s="20"/>
      <c r="E185" s="9"/>
      <c r="F185" s="4">
        <f t="shared" si="9"/>
        <v>0</v>
      </c>
    </row>
    <row r="186" spans="1:6" x14ac:dyDescent="0.25">
      <c r="A186" s="2" t="s">
        <v>101</v>
      </c>
      <c r="B186" s="6"/>
      <c r="C186" s="20" t="s">
        <v>21</v>
      </c>
      <c r="D186" s="20">
        <v>126</v>
      </c>
      <c r="E186" s="49">
        <f>E184*0.15</f>
        <v>97.5</v>
      </c>
      <c r="F186" s="4">
        <f t="shared" si="9"/>
        <v>12285</v>
      </c>
    </row>
    <row r="187" spans="1:6" x14ac:dyDescent="0.25">
      <c r="A187" s="2"/>
      <c r="B187" s="6"/>
      <c r="C187" s="20"/>
      <c r="D187" s="20"/>
      <c r="E187" s="49"/>
      <c r="F187" s="4">
        <f t="shared" si="9"/>
        <v>0</v>
      </c>
    </row>
    <row r="188" spans="1:6" x14ac:dyDescent="0.25">
      <c r="A188" s="2" t="s">
        <v>102</v>
      </c>
      <c r="B188" s="6"/>
      <c r="C188" s="20" t="s">
        <v>21</v>
      </c>
      <c r="D188" s="20">
        <v>61</v>
      </c>
      <c r="E188" s="49">
        <f>E186</f>
        <v>97.5</v>
      </c>
      <c r="F188" s="4">
        <f t="shared" si="9"/>
        <v>5947.5</v>
      </c>
    </row>
    <row r="189" spans="1:6" x14ac:dyDescent="0.25">
      <c r="A189" s="2"/>
      <c r="B189" s="6"/>
      <c r="C189" s="20"/>
      <c r="D189" s="20"/>
      <c r="E189" s="49"/>
      <c r="F189" s="4">
        <f t="shared" si="9"/>
        <v>0</v>
      </c>
    </row>
    <row r="190" spans="1:6" x14ac:dyDescent="0.25">
      <c r="A190" s="2" t="s">
        <v>94</v>
      </c>
      <c r="B190" s="6"/>
      <c r="C190" s="20" t="s">
        <v>21</v>
      </c>
      <c r="D190" s="20">
        <v>48</v>
      </c>
      <c r="E190" s="49">
        <f>E186</f>
        <v>97.5</v>
      </c>
      <c r="F190" s="4">
        <f t="shared" si="9"/>
        <v>4680</v>
      </c>
    </row>
    <row r="191" spans="1:6" x14ac:dyDescent="0.25">
      <c r="A191" s="2"/>
      <c r="B191" s="6"/>
      <c r="C191" s="20"/>
      <c r="D191" s="20"/>
      <c r="E191" s="49"/>
      <c r="F191" s="4">
        <f t="shared" si="9"/>
        <v>0</v>
      </c>
    </row>
    <row r="192" spans="1:6" x14ac:dyDescent="0.25">
      <c r="A192" s="2" t="s">
        <v>93</v>
      </c>
      <c r="B192" s="6"/>
      <c r="C192" s="20" t="s">
        <v>21</v>
      </c>
      <c r="D192" s="20">
        <v>15</v>
      </c>
      <c r="E192" s="49">
        <f>E184*0.225</f>
        <v>146.25</v>
      </c>
      <c r="F192" s="4">
        <f t="shared" si="9"/>
        <v>2193.75</v>
      </c>
    </row>
    <row r="193" spans="1:6" x14ac:dyDescent="0.25">
      <c r="A193" s="2"/>
      <c r="B193" s="6"/>
      <c r="C193" s="20"/>
      <c r="D193" s="20"/>
      <c r="E193" s="49"/>
      <c r="F193" s="4"/>
    </row>
    <row r="194" spans="1:6" x14ac:dyDescent="0.25">
      <c r="A194" s="2" t="s">
        <v>95</v>
      </c>
      <c r="B194" s="6"/>
      <c r="C194" s="20" t="s">
        <v>45</v>
      </c>
      <c r="D194" s="20">
        <v>6036</v>
      </c>
      <c r="E194" s="49">
        <f>E132</f>
        <v>210</v>
      </c>
      <c r="F194" s="4">
        <f t="shared" ref="F194" si="10">PRODUCT(D194:E194)</f>
        <v>1267560</v>
      </c>
    </row>
    <row r="195" spans="1:6" x14ac:dyDescent="0.25">
      <c r="A195" s="2"/>
      <c r="B195" s="6"/>
      <c r="C195" s="20"/>
      <c r="D195" s="20"/>
      <c r="E195" s="49"/>
      <c r="F195" s="4"/>
    </row>
    <row r="196" spans="1:6" s="34" customFormat="1" x14ac:dyDescent="0.25">
      <c r="A196" s="2" t="s">
        <v>96</v>
      </c>
      <c r="B196" s="6"/>
      <c r="C196" s="20" t="s">
        <v>45</v>
      </c>
      <c r="D196" s="20">
        <v>14437</v>
      </c>
      <c r="E196" s="49">
        <f>E194</f>
        <v>210</v>
      </c>
      <c r="F196" s="4">
        <f t="shared" ref="F196:F204" si="11">PRODUCT(D196:E196)</f>
        <v>3031770</v>
      </c>
    </row>
    <row r="197" spans="1:6" s="34" customFormat="1" x14ac:dyDescent="0.25">
      <c r="A197" s="2"/>
      <c r="B197" s="6"/>
      <c r="C197" s="20"/>
      <c r="D197" s="20"/>
      <c r="E197" s="9"/>
      <c r="F197" s="4">
        <f t="shared" si="11"/>
        <v>0</v>
      </c>
    </row>
    <row r="198" spans="1:6" x14ac:dyDescent="0.25">
      <c r="A198" s="2" t="s">
        <v>97</v>
      </c>
      <c r="B198" s="6"/>
      <c r="C198" s="20" t="s">
        <v>45</v>
      </c>
      <c r="D198" s="20">
        <v>7086</v>
      </c>
      <c r="E198" s="49">
        <f>E196</f>
        <v>210</v>
      </c>
      <c r="F198" s="4">
        <f t="shared" si="11"/>
        <v>1488060</v>
      </c>
    </row>
    <row r="199" spans="1:6" x14ac:dyDescent="0.25">
      <c r="A199" s="2"/>
      <c r="B199" s="6"/>
      <c r="C199" s="20"/>
      <c r="D199" s="20"/>
      <c r="E199" s="49"/>
      <c r="F199" s="4">
        <f t="shared" si="11"/>
        <v>0</v>
      </c>
    </row>
    <row r="200" spans="1:6" x14ac:dyDescent="0.25">
      <c r="A200" s="2" t="s">
        <v>98</v>
      </c>
      <c r="B200" s="6"/>
      <c r="C200" s="20" t="s">
        <v>12</v>
      </c>
      <c r="D200" s="20">
        <v>71</v>
      </c>
      <c r="E200" s="49">
        <f>E122</f>
        <v>14000</v>
      </c>
      <c r="F200" s="4">
        <f t="shared" si="11"/>
        <v>994000</v>
      </c>
    </row>
    <row r="201" spans="1:6" x14ac:dyDescent="0.25">
      <c r="A201" s="2"/>
      <c r="B201" s="6"/>
      <c r="C201" s="20"/>
      <c r="D201" s="20"/>
      <c r="E201" s="49"/>
      <c r="F201" s="4">
        <f t="shared" si="11"/>
        <v>0</v>
      </c>
    </row>
    <row r="202" spans="1:6" x14ac:dyDescent="0.25">
      <c r="A202" s="2" t="s">
        <v>99</v>
      </c>
      <c r="B202" s="6"/>
      <c r="C202" s="20" t="s">
        <v>12</v>
      </c>
      <c r="D202" s="20">
        <v>18</v>
      </c>
      <c r="E202" s="49">
        <f>E200</f>
        <v>14000</v>
      </c>
      <c r="F202" s="4">
        <f t="shared" si="11"/>
        <v>252000</v>
      </c>
    </row>
    <row r="203" spans="1:6" x14ac:dyDescent="0.25">
      <c r="A203" s="2"/>
      <c r="B203" s="6"/>
      <c r="C203" s="20"/>
      <c r="D203" s="20"/>
      <c r="E203" s="49"/>
      <c r="F203" s="4">
        <f t="shared" si="11"/>
        <v>0</v>
      </c>
    </row>
    <row r="204" spans="1:6" x14ac:dyDescent="0.25">
      <c r="A204" s="2" t="s">
        <v>103</v>
      </c>
      <c r="B204" s="6"/>
      <c r="C204" s="20" t="s">
        <v>12</v>
      </c>
      <c r="D204" s="20">
        <v>6</v>
      </c>
      <c r="E204" s="49">
        <f>E202</f>
        <v>14000</v>
      </c>
      <c r="F204" s="4">
        <f t="shared" si="11"/>
        <v>84000</v>
      </c>
    </row>
    <row r="205" spans="1:6" x14ac:dyDescent="0.25">
      <c r="A205" s="2"/>
      <c r="B205" s="6"/>
      <c r="C205" s="20"/>
      <c r="D205" s="20"/>
      <c r="E205" s="49"/>
      <c r="F205" s="4"/>
    </row>
    <row r="206" spans="1:6" x14ac:dyDescent="0.25">
      <c r="A206" s="2" t="s">
        <v>104</v>
      </c>
      <c r="B206" s="6"/>
      <c r="C206" s="20" t="s">
        <v>10</v>
      </c>
      <c r="D206" s="20">
        <v>911</v>
      </c>
      <c r="E206" s="49">
        <f>E204*0.15</f>
        <v>2100</v>
      </c>
      <c r="F206" s="4">
        <f t="shared" ref="F206:F210" si="12">PRODUCT(D206:E206)</f>
        <v>1913100</v>
      </c>
    </row>
    <row r="207" spans="1:6" x14ac:dyDescent="0.25">
      <c r="A207" s="2"/>
      <c r="B207" s="6"/>
      <c r="C207" s="20"/>
      <c r="D207" s="20"/>
      <c r="E207" s="49"/>
      <c r="F207" s="4">
        <f t="shared" si="12"/>
        <v>0</v>
      </c>
    </row>
    <row r="208" spans="1:6" x14ac:dyDescent="0.25">
      <c r="A208" s="2" t="s">
        <v>105</v>
      </c>
      <c r="B208" s="6"/>
      <c r="C208" s="20" t="s">
        <v>10</v>
      </c>
      <c r="D208" s="20">
        <v>9</v>
      </c>
      <c r="E208" s="49">
        <f>E206</f>
        <v>2100</v>
      </c>
      <c r="F208" s="4">
        <f t="shared" si="12"/>
        <v>18900</v>
      </c>
    </row>
    <row r="209" spans="1:8" x14ac:dyDescent="0.25">
      <c r="A209" s="2"/>
      <c r="B209" s="6"/>
      <c r="C209" s="20"/>
      <c r="D209" s="20"/>
      <c r="E209" s="49"/>
      <c r="F209" s="4">
        <f t="shared" si="12"/>
        <v>0</v>
      </c>
    </row>
    <row r="210" spans="1:8" x14ac:dyDescent="0.25">
      <c r="A210" s="2" t="s">
        <v>106</v>
      </c>
      <c r="B210" s="6"/>
      <c r="C210" s="20" t="s">
        <v>10</v>
      </c>
      <c r="D210" s="20">
        <v>61</v>
      </c>
      <c r="E210" s="49">
        <f>E208</f>
        <v>2100</v>
      </c>
      <c r="F210" s="4">
        <f t="shared" si="12"/>
        <v>128100</v>
      </c>
    </row>
    <row r="211" spans="1:8" x14ac:dyDescent="0.25">
      <c r="A211" s="2"/>
      <c r="B211" s="6"/>
      <c r="C211" s="20"/>
      <c r="D211" s="20"/>
      <c r="E211" s="49"/>
      <c r="F211" s="4"/>
    </row>
    <row r="212" spans="1:8" x14ac:dyDescent="0.25">
      <c r="A212" s="2"/>
      <c r="B212" s="6"/>
      <c r="C212" s="20"/>
      <c r="D212" s="20"/>
      <c r="E212" s="49"/>
      <c r="F212" s="4"/>
    </row>
    <row r="213" spans="1:8" x14ac:dyDescent="0.25">
      <c r="A213" s="2"/>
      <c r="B213" s="26" t="s">
        <v>24</v>
      </c>
      <c r="C213" s="20"/>
      <c r="D213" s="20"/>
      <c r="E213" s="49"/>
      <c r="F213" s="50">
        <f>SUM(F173:F212)</f>
        <v>10544846.25</v>
      </c>
    </row>
    <row r="214" spans="1:8" x14ac:dyDescent="0.25">
      <c r="A214" s="23"/>
      <c r="B214" s="40"/>
      <c r="C214" s="14"/>
      <c r="D214" s="37"/>
      <c r="E214" s="29"/>
      <c r="F214" s="15"/>
      <c r="H214" s="33" t="e">
        <f>#REF!/3</f>
        <v>#REF!</v>
      </c>
    </row>
    <row r="215" spans="1:8" s="43" customFormat="1" x14ac:dyDescent="0.25">
      <c r="A215" s="41" t="s">
        <v>0</v>
      </c>
      <c r="B215" s="44"/>
      <c r="C215" s="42" t="s">
        <v>10</v>
      </c>
      <c r="D215" s="20">
        <v>215</v>
      </c>
      <c r="E215" s="12">
        <f>E174</f>
        <v>650</v>
      </c>
      <c r="F215" s="47">
        <f>E215*D215</f>
        <v>139750</v>
      </c>
    </row>
    <row r="216" spans="1:8" s="43" customFormat="1" x14ac:dyDescent="0.25">
      <c r="A216" s="41"/>
      <c r="B216" s="44"/>
      <c r="C216" s="42"/>
      <c r="D216" s="20"/>
      <c r="E216" s="12"/>
      <c r="F216" s="47"/>
    </row>
    <row r="217" spans="1:8" s="43" customFormat="1" x14ac:dyDescent="0.25">
      <c r="A217" s="41" t="s">
        <v>5</v>
      </c>
      <c r="B217" s="44"/>
      <c r="C217" s="42" t="s">
        <v>10</v>
      </c>
      <c r="D217" s="20">
        <v>181</v>
      </c>
      <c r="E217" s="12">
        <f>E215</f>
        <v>650</v>
      </c>
      <c r="F217" s="47">
        <f>E217*D217</f>
        <v>117650</v>
      </c>
    </row>
    <row r="218" spans="1:8" s="43" customFormat="1" x14ac:dyDescent="0.25">
      <c r="A218" s="41"/>
      <c r="B218" s="44"/>
      <c r="C218" s="42"/>
      <c r="D218" s="20"/>
      <c r="E218" s="12"/>
      <c r="F218" s="47"/>
    </row>
    <row r="219" spans="1:8" s="43" customFormat="1" x14ac:dyDescent="0.25">
      <c r="A219" s="41" t="s">
        <v>6</v>
      </c>
      <c r="B219" s="44"/>
      <c r="C219" s="42" t="s">
        <v>10</v>
      </c>
      <c r="D219" s="20">
        <v>160</v>
      </c>
      <c r="E219" s="12">
        <f>E217</f>
        <v>650</v>
      </c>
      <c r="F219" s="47">
        <f>E219*D219</f>
        <v>104000</v>
      </c>
    </row>
    <row r="220" spans="1:8" s="43" customFormat="1" x14ac:dyDescent="0.25">
      <c r="A220" s="41"/>
      <c r="B220" s="44"/>
      <c r="C220" s="42"/>
      <c r="D220" s="20"/>
      <c r="E220" s="12"/>
      <c r="F220" s="47"/>
    </row>
    <row r="221" spans="1:8" s="43" customFormat="1" x14ac:dyDescent="0.25">
      <c r="A221" s="41" t="s">
        <v>7</v>
      </c>
      <c r="B221" s="44"/>
      <c r="C221" s="42" t="s">
        <v>10</v>
      </c>
      <c r="D221" s="20">
        <v>49</v>
      </c>
      <c r="E221" s="12">
        <f>E219</f>
        <v>650</v>
      </c>
      <c r="F221" s="47">
        <f>E221*D221</f>
        <v>31850</v>
      </c>
    </row>
    <row r="222" spans="1:8" s="43" customFormat="1" x14ac:dyDescent="0.25">
      <c r="A222" s="41"/>
      <c r="B222" s="44"/>
      <c r="C222" s="42"/>
      <c r="D222" s="20"/>
      <c r="E222" s="12"/>
      <c r="F222" s="47"/>
    </row>
    <row r="223" spans="1:8" s="43" customFormat="1" x14ac:dyDescent="0.25">
      <c r="A223" s="41" t="s">
        <v>1</v>
      </c>
      <c r="B223" s="44"/>
      <c r="C223" s="42" t="s">
        <v>21</v>
      </c>
      <c r="D223" s="20">
        <v>33</v>
      </c>
      <c r="E223" s="12">
        <f>E221*0.15</f>
        <v>97.5</v>
      </c>
      <c r="F223" s="47">
        <f>E223*D223</f>
        <v>3217.5</v>
      </c>
    </row>
    <row r="224" spans="1:8" s="43" customFormat="1" x14ac:dyDescent="0.25">
      <c r="A224" s="41"/>
      <c r="B224" s="44"/>
      <c r="C224" s="42"/>
      <c r="D224" s="20"/>
      <c r="E224" s="12"/>
      <c r="F224" s="47"/>
    </row>
    <row r="225" spans="1:6" s="43" customFormat="1" x14ac:dyDescent="0.25">
      <c r="A225" s="41" t="s">
        <v>2</v>
      </c>
      <c r="B225" s="44"/>
      <c r="C225" s="42" t="s">
        <v>45</v>
      </c>
      <c r="D225" s="20">
        <v>1433</v>
      </c>
      <c r="E225" s="12">
        <f>E194</f>
        <v>210</v>
      </c>
      <c r="F225" s="47">
        <f>E225*D225</f>
        <v>300930</v>
      </c>
    </row>
    <row r="226" spans="1:6" s="43" customFormat="1" x14ac:dyDescent="0.25">
      <c r="A226" s="41"/>
      <c r="B226" s="44"/>
      <c r="C226" s="42"/>
      <c r="D226" s="20"/>
      <c r="E226" s="12"/>
      <c r="F226" s="47"/>
    </row>
    <row r="227" spans="1:6" s="43" customFormat="1" x14ac:dyDescent="0.25">
      <c r="A227" s="41" t="s">
        <v>3</v>
      </c>
      <c r="B227" s="44"/>
      <c r="C227" s="42" t="s">
        <v>45</v>
      </c>
      <c r="D227" s="20">
        <v>699</v>
      </c>
      <c r="E227" s="12">
        <f>E225</f>
        <v>210</v>
      </c>
      <c r="F227" s="47">
        <f>E227*D227</f>
        <v>146790</v>
      </c>
    </row>
    <row r="228" spans="1:6" s="43" customFormat="1" x14ac:dyDescent="0.25">
      <c r="A228" s="41"/>
      <c r="B228" s="44"/>
      <c r="C228" s="42"/>
      <c r="D228" s="20"/>
      <c r="E228" s="12"/>
      <c r="F228" s="47"/>
    </row>
    <row r="229" spans="1:6" s="43" customFormat="1" x14ac:dyDescent="0.25">
      <c r="A229" s="41" t="s">
        <v>4</v>
      </c>
      <c r="B229" s="44"/>
      <c r="C229" s="42" t="s">
        <v>45</v>
      </c>
      <c r="D229" s="20">
        <v>784</v>
      </c>
      <c r="E229" s="12">
        <f>E227</f>
        <v>210</v>
      </c>
      <c r="F229" s="47">
        <f>E229*D229</f>
        <v>164640</v>
      </c>
    </row>
    <row r="230" spans="1:6" s="43" customFormat="1" x14ac:dyDescent="0.25">
      <c r="A230" s="41"/>
      <c r="B230" s="44"/>
      <c r="C230" s="42"/>
      <c r="D230" s="20"/>
      <c r="E230" s="12"/>
      <c r="F230" s="47"/>
    </row>
    <row r="231" spans="1:6" s="43" customFormat="1" x14ac:dyDescent="0.25">
      <c r="A231" s="41" t="s">
        <v>8</v>
      </c>
      <c r="B231" s="44"/>
      <c r="C231" s="42" t="s">
        <v>45</v>
      </c>
      <c r="D231" s="20">
        <v>1595</v>
      </c>
      <c r="E231" s="12">
        <f>E229</f>
        <v>210</v>
      </c>
      <c r="F231" s="47">
        <f>E231*D231</f>
        <v>334950</v>
      </c>
    </row>
    <row r="232" spans="1:6" s="43" customFormat="1" x14ac:dyDescent="0.25">
      <c r="A232" s="41"/>
      <c r="B232" s="44"/>
      <c r="C232" s="42"/>
      <c r="D232" s="20"/>
      <c r="E232" s="12"/>
      <c r="F232" s="47"/>
    </row>
    <row r="233" spans="1:6" s="43" customFormat="1" x14ac:dyDescent="0.25">
      <c r="A233" s="41" t="s">
        <v>93</v>
      </c>
      <c r="B233" s="44"/>
      <c r="C233" s="42" t="s">
        <v>12</v>
      </c>
      <c r="D233" s="20">
        <v>19</v>
      </c>
      <c r="E233" s="12">
        <f>E202</f>
        <v>14000</v>
      </c>
      <c r="F233" s="47">
        <f>E233*D233</f>
        <v>266000</v>
      </c>
    </row>
    <row r="234" spans="1:6" s="43" customFormat="1" x14ac:dyDescent="0.25">
      <c r="A234" s="41"/>
      <c r="B234" s="44"/>
      <c r="C234" s="42"/>
      <c r="D234" s="20"/>
      <c r="E234" s="12"/>
      <c r="F234" s="47"/>
    </row>
    <row r="235" spans="1:6" s="43" customFormat="1" x14ac:dyDescent="0.25">
      <c r="A235" s="41" t="s">
        <v>95</v>
      </c>
      <c r="B235" s="44"/>
      <c r="C235" s="42" t="s">
        <v>12</v>
      </c>
      <c r="D235" s="20">
        <v>14</v>
      </c>
      <c r="E235" s="12">
        <f>E233</f>
        <v>14000</v>
      </c>
      <c r="F235" s="47">
        <f>E235*D235</f>
        <v>196000</v>
      </c>
    </row>
    <row r="236" spans="1:6" s="43" customFormat="1" x14ac:dyDescent="0.25">
      <c r="A236" s="41"/>
      <c r="B236" s="44"/>
      <c r="C236" s="42"/>
      <c r="D236" s="20"/>
      <c r="E236" s="12"/>
      <c r="F236" s="47"/>
    </row>
    <row r="237" spans="1:6" s="43" customFormat="1" x14ac:dyDescent="0.25">
      <c r="A237" s="41" t="s">
        <v>96</v>
      </c>
      <c r="B237" s="44"/>
      <c r="C237" s="42" t="s">
        <v>12</v>
      </c>
      <c r="D237" s="20">
        <v>19</v>
      </c>
      <c r="E237" s="12">
        <f>E235</f>
        <v>14000</v>
      </c>
      <c r="F237" s="47">
        <f>E237*D237</f>
        <v>266000</v>
      </c>
    </row>
    <row r="238" spans="1:6" s="43" customFormat="1" x14ac:dyDescent="0.25">
      <c r="A238" s="41"/>
      <c r="B238" s="44"/>
      <c r="C238" s="42"/>
      <c r="D238" s="20"/>
      <c r="E238" s="12"/>
      <c r="F238" s="47"/>
    </row>
    <row r="239" spans="1:6" s="43" customFormat="1" x14ac:dyDescent="0.25">
      <c r="A239" s="41" t="s">
        <v>97</v>
      </c>
      <c r="B239" s="44"/>
      <c r="C239" s="42" t="s">
        <v>10</v>
      </c>
      <c r="D239" s="20">
        <v>49</v>
      </c>
      <c r="E239" s="12">
        <f>E237*0.15</f>
        <v>2100</v>
      </c>
      <c r="F239" s="47">
        <f>E239*D239</f>
        <v>102900</v>
      </c>
    </row>
    <row r="240" spans="1:6" s="43" customFormat="1" x14ac:dyDescent="0.25">
      <c r="A240" s="41"/>
      <c r="B240" s="44"/>
      <c r="C240" s="42"/>
      <c r="D240" s="20"/>
      <c r="E240" s="12"/>
      <c r="F240" s="47"/>
    </row>
    <row r="241" spans="1:6" s="43" customFormat="1" x14ac:dyDescent="0.25">
      <c r="A241" s="41" t="s">
        <v>98</v>
      </c>
      <c r="B241" s="44"/>
      <c r="C241" s="42" t="s">
        <v>10</v>
      </c>
      <c r="D241" s="20">
        <v>49</v>
      </c>
      <c r="E241" s="12">
        <v>450</v>
      </c>
      <c r="F241" s="47">
        <f>E241*D241</f>
        <v>22050</v>
      </c>
    </row>
    <row r="242" spans="1:6" s="43" customFormat="1" x14ac:dyDescent="0.25">
      <c r="A242" s="41"/>
      <c r="B242" s="44"/>
      <c r="C242" s="42"/>
      <c r="D242" s="20"/>
      <c r="E242" s="12"/>
      <c r="F242" s="47"/>
    </row>
    <row r="243" spans="1:6" s="43" customFormat="1" x14ac:dyDescent="0.25">
      <c r="A243" s="41" t="s">
        <v>99</v>
      </c>
      <c r="B243" s="44"/>
      <c r="C243" s="42" t="s">
        <v>10</v>
      </c>
      <c r="D243" s="20">
        <v>49</v>
      </c>
      <c r="E243" s="12">
        <v>1500</v>
      </c>
      <c r="F243" s="47">
        <f>E243*D243</f>
        <v>73500</v>
      </c>
    </row>
    <row r="244" spans="1:6" s="43" customFormat="1" x14ac:dyDescent="0.25">
      <c r="A244" s="41"/>
      <c r="B244" s="44"/>
      <c r="C244" s="42"/>
      <c r="D244" s="20"/>
      <c r="E244" s="12"/>
      <c r="F244" s="47"/>
    </row>
    <row r="245" spans="1:6" s="43" customFormat="1" x14ac:dyDescent="0.25">
      <c r="A245" s="41" t="s">
        <v>103</v>
      </c>
      <c r="B245" s="44"/>
      <c r="C245" s="42" t="s">
        <v>10</v>
      </c>
      <c r="D245" s="20">
        <v>49</v>
      </c>
      <c r="E245" s="12">
        <v>2000</v>
      </c>
      <c r="F245" s="47">
        <f>E245*D245</f>
        <v>98000</v>
      </c>
    </row>
    <row r="246" spans="1:6" s="43" customFormat="1" x14ac:dyDescent="0.25">
      <c r="A246" s="41"/>
      <c r="B246" s="44"/>
      <c r="C246" s="42"/>
      <c r="D246" s="20"/>
      <c r="E246" s="12"/>
      <c r="F246" s="47"/>
    </row>
    <row r="247" spans="1:6" x14ac:dyDescent="0.25">
      <c r="A247" s="24"/>
      <c r="B247" s="26" t="s">
        <v>24</v>
      </c>
      <c r="C247" s="16"/>
      <c r="D247" s="38"/>
      <c r="E247" s="28"/>
      <c r="F247" s="17">
        <f>SUM(F214:F246)</f>
        <v>2368227.5</v>
      </c>
    </row>
    <row r="248" spans="1:6" x14ac:dyDescent="0.25">
      <c r="A248" s="23"/>
      <c r="B248" s="40"/>
      <c r="C248" s="14"/>
      <c r="D248" s="37"/>
      <c r="E248" s="29"/>
      <c r="F248" s="15"/>
    </row>
    <row r="249" spans="1:6" s="43" customFormat="1" x14ac:dyDescent="0.25">
      <c r="A249" s="41"/>
      <c r="B249" s="44" t="s">
        <v>51</v>
      </c>
      <c r="C249" s="42"/>
      <c r="D249" s="20"/>
      <c r="E249" s="12"/>
      <c r="F249" s="47">
        <f>F213</f>
        <v>10544846.25</v>
      </c>
    </row>
    <row r="250" spans="1:6" s="43" customFormat="1" x14ac:dyDescent="0.25">
      <c r="A250" s="41"/>
      <c r="B250" s="44"/>
      <c r="C250" s="42"/>
      <c r="D250" s="20"/>
      <c r="E250" s="12"/>
      <c r="F250" s="47"/>
    </row>
    <row r="251" spans="1:6" s="43" customFormat="1" x14ac:dyDescent="0.25">
      <c r="A251" s="41"/>
      <c r="B251" s="44" t="s">
        <v>40</v>
      </c>
      <c r="C251" s="42"/>
      <c r="D251" s="20"/>
      <c r="E251" s="12"/>
      <c r="F251" s="47">
        <f>F247</f>
        <v>2368227.5</v>
      </c>
    </row>
    <row r="252" spans="1:6" s="43" customFormat="1" x14ac:dyDescent="0.25">
      <c r="A252" s="41"/>
      <c r="B252" s="44"/>
      <c r="C252" s="42"/>
      <c r="D252" s="20"/>
      <c r="E252" s="12"/>
      <c r="F252" s="47"/>
    </row>
    <row r="253" spans="1:6" s="43" customFormat="1" x14ac:dyDescent="0.25">
      <c r="A253" s="41"/>
      <c r="B253" s="44"/>
      <c r="C253" s="42"/>
      <c r="D253" s="20"/>
      <c r="E253" s="12"/>
      <c r="F253" s="47"/>
    </row>
    <row r="254" spans="1:6" x14ac:dyDescent="0.25">
      <c r="A254" s="24"/>
      <c r="B254" s="26" t="s">
        <v>24</v>
      </c>
      <c r="C254" s="16"/>
      <c r="D254" s="38"/>
      <c r="E254" s="28"/>
      <c r="F254" s="17">
        <f>SUM(F249:F253)</f>
        <v>12913073.75</v>
      </c>
    </row>
    <row r="255" spans="1:6" x14ac:dyDescent="0.25">
      <c r="A255" s="18"/>
      <c r="B255" s="40"/>
      <c r="C255" s="19"/>
      <c r="D255" s="20"/>
      <c r="E255" s="48"/>
      <c r="F255" s="4"/>
    </row>
    <row r="256" spans="1:6" s="43" customFormat="1" x14ac:dyDescent="0.25">
      <c r="A256" s="41" t="s">
        <v>0</v>
      </c>
      <c r="B256" s="44"/>
      <c r="C256" s="42" t="s">
        <v>10</v>
      </c>
      <c r="D256" s="20">
        <v>120</v>
      </c>
      <c r="E256" s="12">
        <v>2200</v>
      </c>
      <c r="F256" s="47">
        <f>E256*D256</f>
        <v>264000</v>
      </c>
    </row>
    <row r="257" spans="1:6" s="43" customFormat="1" x14ac:dyDescent="0.25">
      <c r="A257" s="41"/>
      <c r="B257" s="44"/>
      <c r="C257" s="42"/>
      <c r="D257" s="20"/>
      <c r="E257" s="12"/>
      <c r="F257" s="47"/>
    </row>
    <row r="258" spans="1:6" s="43" customFormat="1" x14ac:dyDescent="0.25">
      <c r="A258" s="41" t="s">
        <v>5</v>
      </c>
      <c r="B258" s="44"/>
      <c r="C258" s="42" t="s">
        <v>10</v>
      </c>
      <c r="D258" s="20">
        <v>47</v>
      </c>
      <c r="E258" s="12">
        <f>E256</f>
        <v>2200</v>
      </c>
      <c r="F258" s="47">
        <f>E258*D258</f>
        <v>103400</v>
      </c>
    </row>
    <row r="259" spans="1:6" s="43" customFormat="1" x14ac:dyDescent="0.25">
      <c r="A259" s="41"/>
      <c r="B259" s="44"/>
      <c r="C259" s="42"/>
      <c r="D259" s="20"/>
      <c r="E259" s="12"/>
      <c r="F259" s="47"/>
    </row>
    <row r="260" spans="1:6" s="43" customFormat="1" x14ac:dyDescent="0.25">
      <c r="A260" s="41" t="s">
        <v>6</v>
      </c>
      <c r="B260" s="44"/>
      <c r="C260" s="42" t="s">
        <v>10</v>
      </c>
      <c r="D260" s="20">
        <v>155</v>
      </c>
      <c r="E260" s="12">
        <f>E258</f>
        <v>2200</v>
      </c>
      <c r="F260" s="47">
        <f>E260*D260</f>
        <v>341000</v>
      </c>
    </row>
    <row r="261" spans="1:6" s="43" customFormat="1" x14ac:dyDescent="0.25">
      <c r="A261" s="41"/>
      <c r="B261" s="44"/>
      <c r="C261" s="42"/>
      <c r="D261" s="20"/>
      <c r="E261" s="12"/>
      <c r="F261" s="47"/>
    </row>
    <row r="262" spans="1:6" s="43" customFormat="1" x14ac:dyDescent="0.25">
      <c r="A262" s="41" t="s">
        <v>7</v>
      </c>
      <c r="B262" s="44"/>
      <c r="C262" s="42" t="s">
        <v>21</v>
      </c>
      <c r="D262" s="20">
        <v>82</v>
      </c>
      <c r="E262" s="12">
        <v>100</v>
      </c>
      <c r="F262" s="47">
        <f>E262*D262</f>
        <v>8200</v>
      </c>
    </row>
    <row r="263" spans="1:6" s="43" customFormat="1" x14ac:dyDescent="0.25">
      <c r="A263" s="41"/>
      <c r="B263" s="44"/>
      <c r="C263" s="42"/>
      <c r="D263" s="20"/>
      <c r="E263" s="12"/>
      <c r="F263" s="47"/>
    </row>
    <row r="264" spans="1:6" s="43" customFormat="1" x14ac:dyDescent="0.25">
      <c r="A264" s="41" t="s">
        <v>1</v>
      </c>
      <c r="B264" s="44"/>
      <c r="C264" s="42" t="s">
        <v>21</v>
      </c>
      <c r="D264" s="20">
        <v>13</v>
      </c>
      <c r="E264" s="12">
        <v>100</v>
      </c>
      <c r="F264" s="47">
        <f>E264*D264</f>
        <v>1300</v>
      </c>
    </row>
    <row r="265" spans="1:6" s="43" customFormat="1" x14ac:dyDescent="0.25">
      <c r="A265" s="41"/>
      <c r="B265" s="44"/>
      <c r="C265" s="42"/>
      <c r="D265" s="20"/>
      <c r="E265" s="12"/>
      <c r="F265" s="47"/>
    </row>
    <row r="266" spans="1:6" s="43" customFormat="1" x14ac:dyDescent="0.25">
      <c r="A266" s="41" t="s">
        <v>2</v>
      </c>
      <c r="B266" s="44"/>
      <c r="C266" s="42" t="s">
        <v>10</v>
      </c>
      <c r="D266" s="20">
        <v>223</v>
      </c>
      <c r="E266" s="12">
        <f>E260</f>
        <v>2200</v>
      </c>
      <c r="F266" s="47">
        <f>E266*D266</f>
        <v>490600</v>
      </c>
    </row>
    <row r="267" spans="1:6" s="43" customFormat="1" x14ac:dyDescent="0.25">
      <c r="A267" s="41"/>
      <c r="B267" s="44"/>
      <c r="C267" s="42"/>
      <c r="D267" s="20"/>
      <c r="E267" s="12"/>
      <c r="F267" s="47"/>
    </row>
    <row r="268" spans="1:6" s="43" customFormat="1" x14ac:dyDescent="0.25">
      <c r="A268" s="41" t="s">
        <v>3</v>
      </c>
      <c r="B268" s="44"/>
      <c r="C268" s="42" t="s">
        <v>10</v>
      </c>
      <c r="D268" s="20">
        <v>83</v>
      </c>
      <c r="E268" s="12">
        <f>E266</f>
        <v>2200</v>
      </c>
      <c r="F268" s="47">
        <f>E268*D268</f>
        <v>182600</v>
      </c>
    </row>
    <row r="269" spans="1:6" s="43" customFormat="1" x14ac:dyDescent="0.25">
      <c r="A269" s="41"/>
      <c r="B269" s="44"/>
      <c r="C269" s="42"/>
      <c r="D269" s="20"/>
      <c r="E269" s="12"/>
      <c r="F269" s="47"/>
    </row>
    <row r="270" spans="1:6" s="43" customFormat="1" x14ac:dyDescent="0.25">
      <c r="A270" s="41" t="s">
        <v>102</v>
      </c>
      <c r="B270" s="44"/>
      <c r="C270" s="42" t="s">
        <v>10</v>
      </c>
      <c r="D270" s="20">
        <v>127</v>
      </c>
      <c r="E270" s="12">
        <f>E268</f>
        <v>2200</v>
      </c>
      <c r="F270" s="47">
        <f>E270*D270</f>
        <v>279400</v>
      </c>
    </row>
    <row r="271" spans="1:6" s="43" customFormat="1" x14ac:dyDescent="0.25">
      <c r="A271" s="41"/>
      <c r="B271" s="44"/>
      <c r="C271" s="42"/>
      <c r="D271" s="20"/>
      <c r="E271" s="12"/>
      <c r="F271" s="47"/>
    </row>
    <row r="272" spans="1:6" s="43" customFormat="1" x14ac:dyDescent="0.25">
      <c r="A272" s="41" t="s">
        <v>94</v>
      </c>
      <c r="B272" s="44"/>
      <c r="C272" s="42" t="s">
        <v>10</v>
      </c>
      <c r="D272" s="20">
        <v>40</v>
      </c>
      <c r="E272" s="12">
        <f>E270</f>
        <v>2200</v>
      </c>
      <c r="F272" s="47">
        <f>E272*D272</f>
        <v>88000</v>
      </c>
    </row>
    <row r="273" spans="1:6" s="43" customFormat="1" x14ac:dyDescent="0.25">
      <c r="A273" s="41"/>
      <c r="B273" s="44"/>
      <c r="C273" s="42"/>
      <c r="D273" s="20"/>
      <c r="E273" s="12"/>
      <c r="F273" s="47"/>
    </row>
    <row r="274" spans="1:6" s="43" customFormat="1" x14ac:dyDescent="0.25">
      <c r="A274" s="41" t="s">
        <v>93</v>
      </c>
      <c r="B274" s="44"/>
      <c r="C274" s="42" t="s">
        <v>10</v>
      </c>
      <c r="D274" s="20">
        <v>155</v>
      </c>
      <c r="E274" s="12">
        <v>3000</v>
      </c>
      <c r="F274" s="47">
        <f>E274*D274</f>
        <v>465000</v>
      </c>
    </row>
    <row r="275" spans="1:6" s="43" customFormat="1" x14ac:dyDescent="0.25">
      <c r="A275" s="41"/>
      <c r="B275" s="44"/>
      <c r="C275" s="42"/>
      <c r="D275" s="20"/>
      <c r="E275" s="12"/>
      <c r="F275" s="47"/>
    </row>
    <row r="276" spans="1:6" s="43" customFormat="1" x14ac:dyDescent="0.25">
      <c r="A276" s="41" t="s">
        <v>95</v>
      </c>
      <c r="B276" s="44"/>
      <c r="C276" s="42" t="s">
        <v>21</v>
      </c>
      <c r="D276" s="20">
        <v>218</v>
      </c>
      <c r="E276" s="12">
        <v>1500</v>
      </c>
      <c r="F276" s="47">
        <f>E276*D276</f>
        <v>327000</v>
      </c>
    </row>
    <row r="277" spans="1:6" s="43" customFormat="1" x14ac:dyDescent="0.25">
      <c r="A277" s="41"/>
      <c r="B277" s="44"/>
      <c r="C277" s="42"/>
      <c r="D277" s="20"/>
      <c r="E277" s="12"/>
      <c r="F277" s="47"/>
    </row>
    <row r="278" spans="1:6" x14ac:dyDescent="0.25">
      <c r="A278" s="2"/>
      <c r="B278" s="6" t="s">
        <v>24</v>
      </c>
      <c r="C278" s="20"/>
      <c r="D278" s="20"/>
      <c r="E278" s="49"/>
      <c r="F278" s="4">
        <f>SUM(F255:F277)</f>
        <v>2550500</v>
      </c>
    </row>
    <row r="279" spans="1:6" x14ac:dyDescent="0.25">
      <c r="A279" s="18"/>
      <c r="B279" s="40"/>
      <c r="C279" s="19"/>
      <c r="D279" s="20"/>
      <c r="E279" s="48"/>
      <c r="F279" s="4"/>
    </row>
    <row r="280" spans="1:6" s="43" customFormat="1" x14ac:dyDescent="0.25">
      <c r="A280" s="41" t="s">
        <v>0</v>
      </c>
      <c r="B280" s="44"/>
      <c r="C280" s="42" t="s">
        <v>10</v>
      </c>
      <c r="D280" s="20">
        <v>988</v>
      </c>
      <c r="E280" s="12">
        <v>2200</v>
      </c>
      <c r="F280" s="47">
        <f>E280*D280</f>
        <v>2173600</v>
      </c>
    </row>
    <row r="281" spans="1:6" s="43" customFormat="1" x14ac:dyDescent="0.25">
      <c r="A281" s="41"/>
      <c r="B281" s="44"/>
      <c r="C281" s="42"/>
      <c r="D281" s="20"/>
      <c r="E281" s="12"/>
      <c r="F281" s="47"/>
    </row>
    <row r="282" spans="1:6" s="43" customFormat="1" x14ac:dyDescent="0.25">
      <c r="A282" s="41" t="s">
        <v>5</v>
      </c>
      <c r="B282" s="44"/>
      <c r="C282" s="42" t="s">
        <v>10</v>
      </c>
      <c r="D282" s="20">
        <v>99</v>
      </c>
      <c r="E282" s="12">
        <f>E280</f>
        <v>2200</v>
      </c>
      <c r="F282" s="47">
        <f>E282*D282</f>
        <v>217800</v>
      </c>
    </row>
    <row r="283" spans="1:6" s="43" customFormat="1" x14ac:dyDescent="0.25">
      <c r="A283" s="41"/>
      <c r="B283" s="44"/>
      <c r="C283" s="42"/>
      <c r="D283" s="20"/>
      <c r="E283" s="12"/>
      <c r="F283" s="47"/>
    </row>
    <row r="284" spans="1:6" s="43" customFormat="1" x14ac:dyDescent="0.25">
      <c r="A284" s="41" t="s">
        <v>6</v>
      </c>
      <c r="B284" s="44"/>
      <c r="C284" s="42" t="s">
        <v>45</v>
      </c>
      <c r="D284" s="20">
        <v>1815</v>
      </c>
      <c r="E284" s="12">
        <v>350</v>
      </c>
      <c r="F284" s="47">
        <f>E284*D284</f>
        <v>635250</v>
      </c>
    </row>
    <row r="285" spans="1:6" s="43" customFormat="1" x14ac:dyDescent="0.25">
      <c r="A285" s="41"/>
      <c r="B285" s="44"/>
      <c r="C285" s="42"/>
      <c r="D285" s="20"/>
      <c r="E285" s="12"/>
      <c r="F285" s="47"/>
    </row>
    <row r="286" spans="1:6" s="43" customFormat="1" x14ac:dyDescent="0.25">
      <c r="A286" s="41" t="s">
        <v>7</v>
      </c>
      <c r="B286" s="44"/>
      <c r="C286" s="42" t="s">
        <v>45</v>
      </c>
      <c r="D286" s="20">
        <v>1808</v>
      </c>
      <c r="E286" s="12">
        <f>E284</f>
        <v>350</v>
      </c>
      <c r="F286" s="47">
        <f>E286*D286</f>
        <v>632800</v>
      </c>
    </row>
    <row r="287" spans="1:6" s="43" customFormat="1" x14ac:dyDescent="0.25">
      <c r="A287" s="41"/>
      <c r="B287" s="44"/>
      <c r="C287" s="42"/>
      <c r="D287" s="20"/>
      <c r="E287" s="12"/>
      <c r="F287" s="47"/>
    </row>
    <row r="288" spans="1:6" s="43" customFormat="1" x14ac:dyDescent="0.25">
      <c r="A288" s="41" t="s">
        <v>1</v>
      </c>
      <c r="B288" s="44"/>
      <c r="C288" s="42" t="s">
        <v>45</v>
      </c>
      <c r="D288" s="20">
        <v>1529</v>
      </c>
      <c r="E288" s="12">
        <f>E286</f>
        <v>350</v>
      </c>
      <c r="F288" s="47">
        <f>E288*D288</f>
        <v>535150</v>
      </c>
    </row>
    <row r="289" spans="1:8" s="43" customFormat="1" x14ac:dyDescent="0.25">
      <c r="A289" s="41"/>
      <c r="B289" s="44"/>
      <c r="C289" s="42"/>
      <c r="D289" s="20"/>
      <c r="E289" s="12"/>
      <c r="F289" s="47"/>
    </row>
    <row r="290" spans="1:8" s="43" customFormat="1" x14ac:dyDescent="0.25">
      <c r="A290" s="41" t="s">
        <v>2</v>
      </c>
      <c r="B290" s="44"/>
      <c r="C290" s="42" t="s">
        <v>45</v>
      </c>
      <c r="D290" s="20">
        <v>3838</v>
      </c>
      <c r="E290" s="12">
        <f>E284</f>
        <v>350</v>
      </c>
      <c r="F290" s="47">
        <f>E290*D290</f>
        <v>1343300</v>
      </c>
    </row>
    <row r="291" spans="1:8" s="43" customFormat="1" x14ac:dyDescent="0.25">
      <c r="A291" s="41"/>
      <c r="B291" s="44"/>
      <c r="C291" s="42"/>
      <c r="D291" s="20"/>
      <c r="E291" s="12"/>
      <c r="F291" s="47"/>
    </row>
    <row r="292" spans="1:8" s="43" customFormat="1" x14ac:dyDescent="0.25">
      <c r="A292" s="41" t="s">
        <v>3</v>
      </c>
      <c r="B292" s="44"/>
      <c r="C292" s="42" t="s">
        <v>22</v>
      </c>
      <c r="D292" s="20">
        <v>16</v>
      </c>
      <c r="E292" s="12">
        <v>500</v>
      </c>
      <c r="F292" s="47">
        <f>E292*D292</f>
        <v>8000</v>
      </c>
    </row>
    <row r="293" spans="1:8" s="43" customFormat="1" x14ac:dyDescent="0.25">
      <c r="A293" s="41"/>
      <c r="B293" s="44"/>
      <c r="C293" s="42"/>
      <c r="D293" s="20"/>
      <c r="E293" s="12"/>
      <c r="F293" s="47"/>
    </row>
    <row r="294" spans="1:8" s="43" customFormat="1" x14ac:dyDescent="0.25">
      <c r="A294" s="41" t="s">
        <v>102</v>
      </c>
      <c r="B294" s="44"/>
      <c r="C294" s="42" t="s">
        <v>21</v>
      </c>
      <c r="D294" s="20">
        <v>1429</v>
      </c>
      <c r="E294" s="12">
        <f>350*0.3</f>
        <v>105</v>
      </c>
      <c r="F294" s="47">
        <f>E294*D294</f>
        <v>150045</v>
      </c>
    </row>
    <row r="295" spans="1:8" s="43" customFormat="1" x14ac:dyDescent="0.25">
      <c r="A295" s="41"/>
      <c r="B295" s="44"/>
      <c r="C295" s="42"/>
      <c r="D295" s="20"/>
      <c r="E295" s="12"/>
      <c r="F295" s="47"/>
    </row>
    <row r="296" spans="1:8" s="43" customFormat="1" x14ac:dyDescent="0.25">
      <c r="A296" s="41" t="s">
        <v>94</v>
      </c>
      <c r="B296" s="44"/>
      <c r="C296" s="42" t="s">
        <v>21</v>
      </c>
      <c r="D296" s="20">
        <v>874</v>
      </c>
      <c r="E296" s="12">
        <v>350</v>
      </c>
      <c r="F296" s="47">
        <f>E296*D296</f>
        <v>305900</v>
      </c>
    </row>
    <row r="297" spans="1:8" s="43" customFormat="1" x14ac:dyDescent="0.25">
      <c r="A297" s="41"/>
      <c r="B297" s="44"/>
      <c r="C297" s="42"/>
      <c r="D297" s="20"/>
      <c r="E297" s="12"/>
      <c r="F297" s="47"/>
    </row>
    <row r="298" spans="1:8" x14ac:dyDescent="0.25">
      <c r="A298" s="18"/>
      <c r="B298" s="26" t="s">
        <v>24</v>
      </c>
      <c r="C298" s="19"/>
      <c r="D298" s="20"/>
      <c r="E298" s="48"/>
      <c r="F298" s="50">
        <f>SUM(F279:F297)</f>
        <v>6001845</v>
      </c>
    </row>
    <row r="299" spans="1:8" x14ac:dyDescent="0.25">
      <c r="A299" s="18"/>
      <c r="B299" s="40"/>
      <c r="C299" s="19"/>
      <c r="D299" s="20"/>
      <c r="E299" s="48"/>
      <c r="F299" s="4"/>
    </row>
    <row r="300" spans="1:8" s="43" customFormat="1" x14ac:dyDescent="0.25">
      <c r="A300" s="41" t="s">
        <v>0</v>
      </c>
      <c r="B300" s="44"/>
      <c r="C300" s="42" t="s">
        <v>21</v>
      </c>
      <c r="D300" s="20">
        <v>6</v>
      </c>
      <c r="E300" s="12">
        <v>650</v>
      </c>
      <c r="F300" s="47">
        <f>E300*D300</f>
        <v>3900</v>
      </c>
    </row>
    <row r="301" spans="1:8" s="43" customFormat="1" x14ac:dyDescent="0.25">
      <c r="A301" s="41"/>
      <c r="B301" s="44"/>
      <c r="C301" s="42"/>
      <c r="D301" s="20"/>
      <c r="E301" s="12"/>
      <c r="F301" s="47"/>
    </row>
    <row r="302" spans="1:8" s="43" customFormat="1" x14ac:dyDescent="0.25">
      <c r="A302" s="41" t="s">
        <v>5</v>
      </c>
      <c r="B302" s="44"/>
      <c r="C302" s="42" t="s">
        <v>21</v>
      </c>
      <c r="D302" s="20">
        <v>6</v>
      </c>
      <c r="E302" s="12">
        <f>350*0.3</f>
        <v>105</v>
      </c>
      <c r="F302" s="47">
        <f>E302*D302</f>
        <v>630</v>
      </c>
    </row>
    <row r="303" spans="1:8" s="43" customFormat="1" x14ac:dyDescent="0.25">
      <c r="A303" s="41"/>
      <c r="B303" s="44"/>
      <c r="C303" s="42"/>
      <c r="D303" s="20"/>
      <c r="E303" s="12"/>
      <c r="F303" s="47"/>
    </row>
    <row r="304" spans="1:8" s="43" customFormat="1" x14ac:dyDescent="0.25">
      <c r="A304" s="41" t="s">
        <v>6</v>
      </c>
      <c r="B304" s="44"/>
      <c r="C304" s="42" t="s">
        <v>22</v>
      </c>
      <c r="D304" s="20">
        <v>2</v>
      </c>
      <c r="E304" s="12">
        <f>H304*2.4*1.5</f>
        <v>39600</v>
      </c>
      <c r="F304" s="47">
        <f>E304*D304</f>
        <v>79200</v>
      </c>
      <c r="H304" s="43">
        <v>11000</v>
      </c>
    </row>
    <row r="305" spans="1:8" s="43" customFormat="1" x14ac:dyDescent="0.25">
      <c r="A305" s="41"/>
      <c r="B305" s="44"/>
      <c r="C305" s="42"/>
      <c r="D305" s="20"/>
      <c r="E305" s="12"/>
      <c r="F305" s="47"/>
    </row>
    <row r="306" spans="1:8" s="43" customFormat="1" x14ac:dyDescent="0.25">
      <c r="A306" s="41" t="s">
        <v>7</v>
      </c>
      <c r="B306" s="44"/>
      <c r="C306" s="42" t="s">
        <v>22</v>
      </c>
      <c r="D306" s="20">
        <v>1</v>
      </c>
      <c r="E306" s="12">
        <f>H304*1.2*1.5</f>
        <v>19800</v>
      </c>
      <c r="F306" s="47">
        <f>E306*D306</f>
        <v>19800</v>
      </c>
    </row>
    <row r="307" spans="1:8" s="43" customFormat="1" x14ac:dyDescent="0.25">
      <c r="A307" s="41"/>
      <c r="B307" s="44"/>
      <c r="C307" s="42"/>
      <c r="D307" s="20"/>
      <c r="E307" s="12"/>
      <c r="F307" s="47"/>
    </row>
    <row r="308" spans="1:8" s="43" customFormat="1" x14ac:dyDescent="0.25">
      <c r="A308" s="41" t="s">
        <v>1</v>
      </c>
      <c r="B308" s="44"/>
      <c r="C308" s="42" t="s">
        <v>10</v>
      </c>
      <c r="D308" s="20">
        <v>9</v>
      </c>
      <c r="E308" s="12">
        <v>2000</v>
      </c>
      <c r="F308" s="47">
        <f>E308*D308</f>
        <v>18000</v>
      </c>
    </row>
    <row r="309" spans="1:8" s="43" customFormat="1" x14ac:dyDescent="0.25">
      <c r="A309" s="41"/>
      <c r="B309" s="44"/>
      <c r="C309" s="42"/>
      <c r="D309" s="20"/>
      <c r="E309" s="12"/>
      <c r="F309" s="47"/>
    </row>
    <row r="310" spans="1:8" s="43" customFormat="1" x14ac:dyDescent="0.25">
      <c r="A310" s="41" t="s">
        <v>3</v>
      </c>
      <c r="B310" s="44"/>
      <c r="C310" s="42" t="s">
        <v>10</v>
      </c>
      <c r="D310" s="20">
        <v>18</v>
      </c>
      <c r="E310" s="12">
        <v>350</v>
      </c>
      <c r="F310" s="47">
        <f>E310*D310</f>
        <v>6300</v>
      </c>
    </row>
    <row r="311" spans="1:8" s="43" customFormat="1" x14ac:dyDescent="0.25">
      <c r="A311" s="41"/>
      <c r="B311" s="44"/>
      <c r="C311" s="42"/>
      <c r="D311" s="20"/>
      <c r="E311" s="12"/>
      <c r="F311" s="47"/>
    </row>
    <row r="312" spans="1:8" x14ac:dyDescent="0.25">
      <c r="A312" s="18"/>
      <c r="B312" s="26" t="s">
        <v>24</v>
      </c>
      <c r="C312" s="19"/>
      <c r="D312" s="20"/>
      <c r="E312" s="48"/>
      <c r="F312" s="50">
        <f>SUM(F300:F311)</f>
        <v>127830</v>
      </c>
    </row>
    <row r="313" spans="1:8" x14ac:dyDescent="0.25">
      <c r="A313" s="18"/>
      <c r="B313" s="40"/>
      <c r="C313" s="19"/>
      <c r="D313" s="20"/>
      <c r="E313" s="48"/>
      <c r="F313" s="4"/>
    </row>
    <row r="314" spans="1:8" s="43" customFormat="1" x14ac:dyDescent="0.25">
      <c r="A314" s="41" t="s">
        <v>0</v>
      </c>
      <c r="B314" s="44"/>
      <c r="C314" s="42" t="s">
        <v>21</v>
      </c>
      <c r="D314" s="20">
        <v>20</v>
      </c>
      <c r="E314" s="12">
        <v>650</v>
      </c>
      <c r="F314" s="47">
        <f>E314*D314</f>
        <v>13000</v>
      </c>
    </row>
    <row r="315" spans="1:8" s="43" customFormat="1" x14ac:dyDescent="0.25">
      <c r="A315" s="41"/>
      <c r="B315" s="44"/>
      <c r="C315" s="42"/>
      <c r="D315" s="20"/>
      <c r="E315" s="12"/>
      <c r="F315" s="47"/>
    </row>
    <row r="316" spans="1:8" s="43" customFormat="1" x14ac:dyDescent="0.25">
      <c r="A316" s="41" t="s">
        <v>5</v>
      </c>
      <c r="B316" s="44"/>
      <c r="C316" s="42" t="s">
        <v>21</v>
      </c>
      <c r="D316" s="20">
        <v>20</v>
      </c>
      <c r="E316" s="12">
        <f>350*0.3</f>
        <v>105</v>
      </c>
      <c r="F316" s="47">
        <f>E316*D316</f>
        <v>2100</v>
      </c>
    </row>
    <row r="317" spans="1:8" s="43" customFormat="1" x14ac:dyDescent="0.25">
      <c r="A317" s="41"/>
      <c r="B317" s="44"/>
      <c r="C317" s="42"/>
      <c r="D317" s="20"/>
      <c r="E317" s="12"/>
      <c r="F317" s="47"/>
    </row>
    <row r="318" spans="1:8" s="43" customFormat="1" x14ac:dyDescent="0.25">
      <c r="A318" s="41" t="s">
        <v>6</v>
      </c>
      <c r="B318" s="44"/>
      <c r="C318" s="42" t="s">
        <v>22</v>
      </c>
      <c r="D318" s="20">
        <v>4</v>
      </c>
      <c r="E318" s="12">
        <f>H318*3*1.5</f>
        <v>49500</v>
      </c>
      <c r="F318" s="47">
        <f>E318*D318</f>
        <v>198000</v>
      </c>
      <c r="H318" s="43">
        <v>11000</v>
      </c>
    </row>
    <row r="319" spans="1:8" s="43" customFormat="1" x14ac:dyDescent="0.25">
      <c r="A319" s="41"/>
      <c r="B319" s="44"/>
      <c r="C319" s="42"/>
      <c r="D319" s="20"/>
      <c r="E319" s="12"/>
      <c r="F319" s="47"/>
    </row>
    <row r="320" spans="1:8" s="43" customFormat="1" x14ac:dyDescent="0.25">
      <c r="A320" s="41" t="s">
        <v>7</v>
      </c>
      <c r="B320" s="44"/>
      <c r="C320" s="42" t="s">
        <v>22</v>
      </c>
      <c r="D320" s="20">
        <v>3</v>
      </c>
      <c r="E320" s="12">
        <f>H318*2.4*1.5</f>
        <v>39600</v>
      </c>
      <c r="F320" s="47">
        <f>E320*D320</f>
        <v>118800</v>
      </c>
    </row>
    <row r="321" spans="1:6" s="43" customFormat="1" x14ac:dyDescent="0.25">
      <c r="A321" s="41"/>
      <c r="B321" s="44"/>
      <c r="C321" s="42"/>
      <c r="D321" s="20"/>
      <c r="E321" s="12"/>
      <c r="F321" s="47"/>
    </row>
    <row r="322" spans="1:6" s="43" customFormat="1" x14ac:dyDescent="0.25">
      <c r="A322" s="41" t="s">
        <v>1</v>
      </c>
      <c r="B322" s="44"/>
      <c r="C322" s="42" t="s">
        <v>10</v>
      </c>
      <c r="D322" s="20">
        <v>29</v>
      </c>
      <c r="E322" s="12">
        <v>2000</v>
      </c>
      <c r="F322" s="47">
        <f>E322*D322</f>
        <v>58000</v>
      </c>
    </row>
    <row r="323" spans="1:6" s="43" customFormat="1" x14ac:dyDescent="0.25">
      <c r="A323" s="41"/>
      <c r="B323" s="44"/>
      <c r="C323" s="42"/>
      <c r="D323" s="20"/>
      <c r="E323" s="12"/>
      <c r="F323" s="47"/>
    </row>
    <row r="324" spans="1:6" s="43" customFormat="1" x14ac:dyDescent="0.25">
      <c r="A324" s="41" t="s">
        <v>3</v>
      </c>
      <c r="B324" s="44"/>
      <c r="C324" s="42" t="s">
        <v>10</v>
      </c>
      <c r="D324" s="20">
        <v>58</v>
      </c>
      <c r="E324" s="12">
        <v>350</v>
      </c>
      <c r="F324" s="47">
        <f>E324*D324</f>
        <v>20300</v>
      </c>
    </row>
    <row r="325" spans="1:6" s="43" customFormat="1" x14ac:dyDescent="0.25">
      <c r="A325" s="41"/>
      <c r="B325" s="44"/>
      <c r="C325" s="42"/>
      <c r="D325" s="20"/>
      <c r="E325" s="12"/>
      <c r="F325" s="47"/>
    </row>
    <row r="326" spans="1:6" s="43" customFormat="1" x14ac:dyDescent="0.25">
      <c r="A326" s="41" t="s">
        <v>102</v>
      </c>
      <c r="B326" s="44"/>
      <c r="C326" s="42" t="s">
        <v>22</v>
      </c>
      <c r="D326" s="20">
        <v>1</v>
      </c>
      <c r="E326" s="12">
        <v>60000</v>
      </c>
      <c r="F326" s="47">
        <f>E326*D326</f>
        <v>60000</v>
      </c>
    </row>
    <row r="327" spans="1:6" s="43" customFormat="1" x14ac:dyDescent="0.25">
      <c r="A327" s="41"/>
      <c r="B327" s="44"/>
      <c r="C327" s="42"/>
      <c r="D327" s="20"/>
      <c r="E327" s="12"/>
      <c r="F327" s="47"/>
    </row>
    <row r="328" spans="1:6" s="43" customFormat="1" x14ac:dyDescent="0.25">
      <c r="A328" s="41" t="s">
        <v>94</v>
      </c>
      <c r="B328" s="44"/>
      <c r="C328" s="42" t="s">
        <v>10</v>
      </c>
      <c r="D328" s="20">
        <v>18</v>
      </c>
      <c r="E328" s="12">
        <v>350</v>
      </c>
      <c r="F328" s="47">
        <f>E328*D328</f>
        <v>6300</v>
      </c>
    </row>
    <row r="329" spans="1:6" s="43" customFormat="1" x14ac:dyDescent="0.25">
      <c r="A329" s="41"/>
      <c r="B329" s="44"/>
      <c r="C329" s="42"/>
      <c r="D329" s="20"/>
      <c r="E329" s="12"/>
      <c r="F329" s="47"/>
    </row>
    <row r="330" spans="1:6" x14ac:dyDescent="0.25">
      <c r="A330" s="18"/>
      <c r="B330" s="26" t="s">
        <v>24</v>
      </c>
      <c r="C330" s="19"/>
      <c r="D330" s="20"/>
      <c r="E330" s="48"/>
      <c r="F330" s="50">
        <f>SUM(F314:F328)</f>
        <v>476500</v>
      </c>
    </row>
    <row r="331" spans="1:6" x14ac:dyDescent="0.25">
      <c r="A331" s="18"/>
      <c r="B331" s="40"/>
      <c r="C331" s="19"/>
      <c r="D331" s="20"/>
      <c r="E331" s="48"/>
      <c r="F331" s="4"/>
    </row>
    <row r="332" spans="1:6" s="43" customFormat="1" x14ac:dyDescent="0.25">
      <c r="A332" s="41"/>
      <c r="B332" s="44" t="s">
        <v>51</v>
      </c>
      <c r="C332" s="42"/>
      <c r="D332" s="20"/>
      <c r="E332" s="12"/>
      <c r="F332" s="47">
        <f>F312</f>
        <v>127830</v>
      </c>
    </row>
    <row r="333" spans="1:6" s="43" customFormat="1" x14ac:dyDescent="0.25">
      <c r="A333" s="41"/>
      <c r="B333" s="44"/>
      <c r="C333" s="42"/>
      <c r="D333" s="20"/>
      <c r="E333" s="12"/>
      <c r="F333" s="47"/>
    </row>
    <row r="334" spans="1:6" s="43" customFormat="1" x14ac:dyDescent="0.25">
      <c r="A334" s="41"/>
      <c r="B334" s="44" t="s">
        <v>51</v>
      </c>
      <c r="C334" s="42"/>
      <c r="D334" s="20"/>
      <c r="E334" s="12"/>
      <c r="F334" s="47">
        <f>F330</f>
        <v>476500</v>
      </c>
    </row>
    <row r="335" spans="1:6" s="43" customFormat="1" x14ac:dyDescent="0.25">
      <c r="A335" s="41"/>
      <c r="B335" s="44"/>
      <c r="C335" s="42"/>
      <c r="D335" s="20"/>
      <c r="E335" s="12"/>
      <c r="F335" s="47"/>
    </row>
    <row r="336" spans="1:6" x14ac:dyDescent="0.25">
      <c r="A336" s="24"/>
      <c r="B336" s="26" t="s">
        <v>24</v>
      </c>
      <c r="C336" s="16"/>
      <c r="D336" s="38"/>
      <c r="E336" s="28"/>
      <c r="F336" s="17">
        <f>SUM(F332:F335)</f>
        <v>604330</v>
      </c>
    </row>
    <row r="337" spans="1:8" x14ac:dyDescent="0.25">
      <c r="A337" s="23"/>
      <c r="B337" s="40"/>
      <c r="C337" s="14"/>
      <c r="D337" s="37"/>
      <c r="E337" s="29"/>
      <c r="F337" s="15"/>
    </row>
    <row r="338" spans="1:8" s="43" customFormat="1" x14ac:dyDescent="0.25">
      <c r="A338" s="41" t="s">
        <v>0</v>
      </c>
      <c r="B338" s="44"/>
      <c r="C338" s="42" t="s">
        <v>22</v>
      </c>
      <c r="D338" s="20">
        <v>4</v>
      </c>
      <c r="E338" s="12">
        <f>H342*0.9*2.4</f>
        <v>25920</v>
      </c>
      <c r="F338" s="47">
        <f>E338*D338</f>
        <v>103680</v>
      </c>
    </row>
    <row r="339" spans="1:8" s="43" customFormat="1" x14ac:dyDescent="0.25">
      <c r="A339" s="41"/>
      <c r="B339" s="44"/>
      <c r="C339" s="42"/>
      <c r="D339" s="20"/>
      <c r="E339" s="12"/>
      <c r="F339" s="47"/>
    </row>
    <row r="340" spans="1:8" s="43" customFormat="1" x14ac:dyDescent="0.25">
      <c r="A340" s="41" t="s">
        <v>5</v>
      </c>
      <c r="B340" s="44"/>
      <c r="C340" s="42" t="s">
        <v>21</v>
      </c>
      <c r="D340" s="20">
        <v>23</v>
      </c>
      <c r="E340" s="12">
        <v>1000</v>
      </c>
      <c r="F340" s="47">
        <f>E340*D340</f>
        <v>23000</v>
      </c>
    </row>
    <row r="341" spans="1:8" s="43" customFormat="1" x14ac:dyDescent="0.25">
      <c r="A341" s="41"/>
      <c r="B341" s="44"/>
      <c r="C341" s="42"/>
      <c r="D341" s="20"/>
      <c r="E341" s="12"/>
      <c r="F341" s="47"/>
    </row>
    <row r="342" spans="1:8" s="43" customFormat="1" x14ac:dyDescent="0.25">
      <c r="A342" s="41" t="s">
        <v>6</v>
      </c>
      <c r="B342" s="44"/>
      <c r="C342" s="42" t="s">
        <v>10</v>
      </c>
      <c r="D342" s="20">
        <v>18</v>
      </c>
      <c r="E342" s="12">
        <v>350</v>
      </c>
      <c r="F342" s="47">
        <f>E342*D342</f>
        <v>6300</v>
      </c>
      <c r="H342" s="43">
        <v>12000</v>
      </c>
    </row>
    <row r="343" spans="1:8" s="43" customFormat="1" x14ac:dyDescent="0.25">
      <c r="A343" s="41"/>
      <c r="B343" s="44"/>
      <c r="C343" s="42"/>
      <c r="D343" s="20"/>
      <c r="E343" s="12"/>
      <c r="F343" s="47"/>
    </row>
    <row r="344" spans="1:8" s="43" customFormat="1" x14ac:dyDescent="0.25">
      <c r="A344" s="41" t="s">
        <v>7</v>
      </c>
      <c r="B344" s="44"/>
      <c r="C344" s="42" t="s">
        <v>21</v>
      </c>
      <c r="D344" s="20">
        <v>23</v>
      </c>
      <c r="E344" s="12">
        <f>E342*0.2</f>
        <v>70</v>
      </c>
      <c r="F344" s="47">
        <f>E344*D344</f>
        <v>1610</v>
      </c>
    </row>
    <row r="345" spans="1:8" s="43" customFormat="1" x14ac:dyDescent="0.25">
      <c r="A345" s="41"/>
      <c r="B345" s="44"/>
      <c r="C345" s="42"/>
      <c r="D345" s="20"/>
      <c r="E345" s="12"/>
      <c r="F345" s="47"/>
    </row>
    <row r="346" spans="1:8" s="43" customFormat="1" x14ac:dyDescent="0.25">
      <c r="A346" s="41" t="s">
        <v>1</v>
      </c>
      <c r="B346" s="44"/>
      <c r="C346" s="42" t="s">
        <v>41</v>
      </c>
      <c r="D346" s="20">
        <v>6</v>
      </c>
      <c r="E346" s="12">
        <v>350</v>
      </c>
      <c r="F346" s="47">
        <f>E346*D346</f>
        <v>2100</v>
      </c>
    </row>
    <row r="347" spans="1:8" s="43" customFormat="1" x14ac:dyDescent="0.25">
      <c r="A347" s="41"/>
      <c r="B347" s="44"/>
      <c r="C347" s="42"/>
      <c r="D347" s="20"/>
      <c r="E347" s="12"/>
      <c r="F347" s="47"/>
    </row>
    <row r="348" spans="1:8" s="43" customFormat="1" x14ac:dyDescent="0.25">
      <c r="A348" s="41" t="s">
        <v>3</v>
      </c>
      <c r="B348" s="44"/>
      <c r="C348" s="42" t="s">
        <v>22</v>
      </c>
      <c r="D348" s="20">
        <v>4</v>
      </c>
      <c r="E348" s="12">
        <v>2500</v>
      </c>
      <c r="F348" s="47">
        <f>E348*D348</f>
        <v>10000</v>
      </c>
    </row>
    <row r="349" spans="1:8" s="43" customFormat="1" x14ac:dyDescent="0.25">
      <c r="A349" s="41"/>
      <c r="B349" s="44"/>
      <c r="C349" s="42"/>
      <c r="D349" s="20"/>
      <c r="E349" s="12"/>
      <c r="F349" s="47"/>
    </row>
    <row r="350" spans="1:8" s="43" customFormat="1" x14ac:dyDescent="0.25">
      <c r="A350" s="41" t="s">
        <v>102</v>
      </c>
      <c r="B350" s="44"/>
      <c r="C350" s="42" t="s">
        <v>67</v>
      </c>
      <c r="D350" s="20">
        <v>4</v>
      </c>
      <c r="E350" s="12">
        <v>1500</v>
      </c>
      <c r="F350" s="47">
        <f>E350*D350</f>
        <v>6000</v>
      </c>
    </row>
    <row r="351" spans="1:8" s="43" customFormat="1" x14ac:dyDescent="0.25">
      <c r="A351" s="41"/>
      <c r="B351" s="44"/>
      <c r="C351" s="42"/>
      <c r="D351" s="20"/>
      <c r="E351" s="12"/>
      <c r="F351" s="47"/>
    </row>
    <row r="352" spans="1:8" s="43" customFormat="1" x14ac:dyDescent="0.25">
      <c r="A352" s="41" t="s">
        <v>94</v>
      </c>
      <c r="B352" s="44"/>
      <c r="C352" s="42" t="s">
        <v>22</v>
      </c>
      <c r="D352" s="20">
        <v>4</v>
      </c>
      <c r="E352" s="12">
        <v>100</v>
      </c>
      <c r="F352" s="47">
        <f>E352*D352</f>
        <v>400</v>
      </c>
    </row>
    <row r="353" spans="1:8" s="43" customFormat="1" x14ac:dyDescent="0.25">
      <c r="A353" s="41"/>
      <c r="B353" s="44"/>
      <c r="C353" s="42"/>
      <c r="D353" s="20"/>
      <c r="E353" s="12"/>
      <c r="F353" s="47"/>
    </row>
    <row r="354" spans="1:8" x14ac:dyDescent="0.25">
      <c r="A354" s="18"/>
      <c r="B354" s="26" t="s">
        <v>24</v>
      </c>
      <c r="C354" s="19"/>
      <c r="D354" s="20"/>
      <c r="E354" s="48"/>
      <c r="F354" s="50">
        <f>SUM(F338:F352)</f>
        <v>153090</v>
      </c>
    </row>
    <row r="355" spans="1:8" x14ac:dyDescent="0.25">
      <c r="A355" s="18"/>
      <c r="B355" s="40"/>
      <c r="C355" s="19"/>
      <c r="D355" s="20"/>
      <c r="E355" s="48"/>
      <c r="F355" s="4"/>
    </row>
    <row r="356" spans="1:8" s="43" customFormat="1" x14ac:dyDescent="0.25">
      <c r="A356" s="41" t="s">
        <v>0</v>
      </c>
      <c r="B356" s="44"/>
      <c r="C356" s="42" t="s">
        <v>22</v>
      </c>
      <c r="D356" s="20">
        <v>4</v>
      </c>
      <c r="E356" s="12">
        <f>12000*0.9*2.4</f>
        <v>25920</v>
      </c>
      <c r="F356" s="47">
        <f>E356*D356</f>
        <v>103680</v>
      </c>
    </row>
    <row r="357" spans="1:8" s="43" customFormat="1" x14ac:dyDescent="0.25">
      <c r="A357" s="41"/>
      <c r="B357" s="44"/>
      <c r="C357" s="42"/>
      <c r="D357" s="20"/>
      <c r="E357" s="12"/>
      <c r="F357" s="47"/>
    </row>
    <row r="358" spans="1:8" s="43" customFormat="1" x14ac:dyDescent="0.25">
      <c r="A358" s="41" t="s">
        <v>5</v>
      </c>
      <c r="B358" s="44"/>
      <c r="C358" s="42" t="s">
        <v>22</v>
      </c>
      <c r="D358" s="20">
        <v>1</v>
      </c>
      <c r="E358" s="12">
        <f>1.8*2.4*12000</f>
        <v>51840</v>
      </c>
      <c r="F358" s="47">
        <f>E358*D358</f>
        <v>51840</v>
      </c>
    </row>
    <row r="359" spans="1:8" s="43" customFormat="1" x14ac:dyDescent="0.25">
      <c r="A359" s="41"/>
      <c r="B359" s="44"/>
      <c r="C359" s="42"/>
      <c r="D359" s="20"/>
      <c r="E359" s="12"/>
      <c r="F359" s="47"/>
    </row>
    <row r="360" spans="1:8" s="43" customFormat="1" x14ac:dyDescent="0.25">
      <c r="A360" s="41" t="s">
        <v>6</v>
      </c>
      <c r="B360" s="44"/>
      <c r="C360" s="42" t="s">
        <v>21</v>
      </c>
      <c r="D360" s="20">
        <v>30</v>
      </c>
      <c r="E360" s="12">
        <v>1000</v>
      </c>
      <c r="F360" s="47">
        <f>E360*D360</f>
        <v>30000</v>
      </c>
      <c r="H360" s="43">
        <v>12000</v>
      </c>
    </row>
    <row r="361" spans="1:8" s="43" customFormat="1" x14ac:dyDescent="0.25">
      <c r="A361" s="41"/>
      <c r="B361" s="44"/>
      <c r="C361" s="42"/>
      <c r="D361" s="20"/>
      <c r="E361" s="12"/>
      <c r="F361" s="47"/>
    </row>
    <row r="362" spans="1:8" s="43" customFormat="1" x14ac:dyDescent="0.25">
      <c r="A362" s="41" t="s">
        <v>7</v>
      </c>
      <c r="B362" s="44"/>
      <c r="C362" s="42" t="s">
        <v>10</v>
      </c>
      <c r="D362" s="20">
        <v>28</v>
      </c>
      <c r="E362" s="12">
        <v>350</v>
      </c>
      <c r="F362" s="47">
        <f>E362*D362</f>
        <v>9800</v>
      </c>
    </row>
    <row r="363" spans="1:8" s="43" customFormat="1" x14ac:dyDescent="0.25">
      <c r="A363" s="41"/>
      <c r="B363" s="44"/>
      <c r="C363" s="42"/>
      <c r="D363" s="20"/>
      <c r="E363" s="12"/>
      <c r="F363" s="47"/>
    </row>
    <row r="364" spans="1:8" s="43" customFormat="1" x14ac:dyDescent="0.25">
      <c r="A364" s="41" t="s">
        <v>1</v>
      </c>
      <c r="B364" s="44"/>
      <c r="C364" s="42" t="s">
        <v>21</v>
      </c>
      <c r="D364" s="20">
        <v>30</v>
      </c>
      <c r="E364" s="12">
        <f>E362*0.2</f>
        <v>70</v>
      </c>
      <c r="F364" s="47">
        <f>E364*D364</f>
        <v>2100</v>
      </c>
    </row>
    <row r="365" spans="1:8" s="43" customFormat="1" x14ac:dyDescent="0.25">
      <c r="A365" s="41"/>
      <c r="B365" s="44"/>
      <c r="C365" s="42"/>
      <c r="D365" s="20"/>
      <c r="E365" s="12"/>
      <c r="F365" s="47"/>
    </row>
    <row r="366" spans="1:8" s="43" customFormat="1" x14ac:dyDescent="0.25">
      <c r="A366" s="41" t="s">
        <v>100</v>
      </c>
      <c r="B366" s="44"/>
      <c r="C366" s="42" t="s">
        <v>41</v>
      </c>
      <c r="D366" s="20">
        <v>9</v>
      </c>
      <c r="E366" s="12">
        <v>350</v>
      </c>
      <c r="F366" s="47">
        <f>E366*D366</f>
        <v>3150</v>
      </c>
    </row>
    <row r="367" spans="1:8" s="43" customFormat="1" x14ac:dyDescent="0.25">
      <c r="A367" s="41"/>
      <c r="B367" s="44"/>
      <c r="C367" s="42"/>
      <c r="D367" s="20"/>
      <c r="E367" s="12"/>
      <c r="F367" s="47"/>
    </row>
    <row r="368" spans="1:8" s="43" customFormat="1" x14ac:dyDescent="0.25">
      <c r="A368" s="41" t="s">
        <v>101</v>
      </c>
      <c r="B368" s="44"/>
      <c r="C368" s="42" t="s">
        <v>22</v>
      </c>
      <c r="D368" s="20">
        <v>5</v>
      </c>
      <c r="E368" s="12">
        <f>E348</f>
        <v>2500</v>
      </c>
      <c r="F368" s="47">
        <f>E368*D368</f>
        <v>12500</v>
      </c>
    </row>
    <row r="369" spans="1:6" s="43" customFormat="1" x14ac:dyDescent="0.25">
      <c r="A369" s="41"/>
      <c r="B369" s="44"/>
      <c r="C369" s="42"/>
      <c r="D369" s="20"/>
      <c r="E369" s="12"/>
      <c r="F369" s="47"/>
    </row>
    <row r="370" spans="1:6" s="43" customFormat="1" x14ac:dyDescent="0.25">
      <c r="A370" s="41" t="s">
        <v>102</v>
      </c>
      <c r="B370" s="44"/>
      <c r="C370" s="42" t="s">
        <v>22</v>
      </c>
      <c r="D370" s="20">
        <v>5</v>
      </c>
      <c r="E370" s="12">
        <f>E350</f>
        <v>1500</v>
      </c>
      <c r="F370" s="47">
        <f>E370*D370</f>
        <v>7500</v>
      </c>
    </row>
    <row r="371" spans="1:6" s="43" customFormat="1" x14ac:dyDescent="0.25">
      <c r="A371" s="41"/>
      <c r="B371" s="44"/>
      <c r="C371" s="42"/>
      <c r="D371" s="20"/>
      <c r="E371" s="12"/>
      <c r="F371" s="47"/>
    </row>
    <row r="372" spans="1:6" s="43" customFormat="1" x14ac:dyDescent="0.25">
      <c r="A372" s="41" t="s">
        <v>94</v>
      </c>
      <c r="B372" s="44"/>
      <c r="C372" s="42" t="s">
        <v>22</v>
      </c>
      <c r="D372" s="20">
        <v>6</v>
      </c>
      <c r="E372" s="12">
        <f>E352</f>
        <v>100</v>
      </c>
      <c r="F372" s="47">
        <f>E372*D372</f>
        <v>600</v>
      </c>
    </row>
    <row r="373" spans="1:6" s="43" customFormat="1" x14ac:dyDescent="0.25">
      <c r="A373" s="41"/>
      <c r="B373" s="44"/>
      <c r="C373" s="42"/>
      <c r="D373" s="20"/>
      <c r="E373" s="12"/>
      <c r="F373" s="47"/>
    </row>
    <row r="374" spans="1:6" x14ac:dyDescent="0.25">
      <c r="A374" s="18"/>
      <c r="B374" s="26" t="s">
        <v>24</v>
      </c>
      <c r="C374" s="19"/>
      <c r="D374" s="20"/>
      <c r="E374" s="48"/>
      <c r="F374" s="50">
        <f>SUM(F356:F373)</f>
        <v>221170</v>
      </c>
    </row>
    <row r="375" spans="1:6" x14ac:dyDescent="0.25">
      <c r="A375" s="18"/>
      <c r="B375" s="40"/>
      <c r="C375" s="19"/>
      <c r="D375" s="20"/>
      <c r="E375" s="48"/>
      <c r="F375" s="4"/>
    </row>
    <row r="376" spans="1:6" s="43" customFormat="1" x14ac:dyDescent="0.25">
      <c r="A376" s="41"/>
      <c r="B376" s="44" t="s">
        <v>51</v>
      </c>
      <c r="C376" s="42"/>
      <c r="D376" s="20"/>
      <c r="E376" s="12"/>
      <c r="F376" s="47">
        <f>F354</f>
        <v>153090</v>
      </c>
    </row>
    <row r="377" spans="1:6" s="43" customFormat="1" x14ac:dyDescent="0.25">
      <c r="A377" s="41"/>
      <c r="B377" s="44"/>
      <c r="C377" s="42"/>
      <c r="D377" s="20"/>
      <c r="E377" s="12"/>
      <c r="F377" s="47"/>
    </row>
    <row r="378" spans="1:6" s="43" customFormat="1" x14ac:dyDescent="0.25">
      <c r="A378" s="41"/>
      <c r="B378" s="44" t="s">
        <v>51</v>
      </c>
      <c r="C378" s="42"/>
      <c r="D378" s="20"/>
      <c r="E378" s="12"/>
      <c r="F378" s="47">
        <f>F374</f>
        <v>221170</v>
      </c>
    </row>
    <row r="379" spans="1:6" s="43" customFormat="1" x14ac:dyDescent="0.25">
      <c r="A379" s="41"/>
      <c r="B379" s="44"/>
      <c r="C379" s="42"/>
      <c r="D379" s="20"/>
      <c r="E379" s="12"/>
      <c r="F379" s="47"/>
    </row>
    <row r="380" spans="1:6" x14ac:dyDescent="0.25">
      <c r="A380" s="24"/>
      <c r="B380" s="26" t="s">
        <v>24</v>
      </c>
      <c r="C380" s="16"/>
      <c r="D380" s="38"/>
      <c r="E380" s="28"/>
      <c r="F380" s="17">
        <f>SUM(F376:F379)</f>
        <v>374260</v>
      </c>
    </row>
    <row r="381" spans="1:6" x14ac:dyDescent="0.25">
      <c r="A381" s="23"/>
      <c r="B381" s="40"/>
      <c r="C381" s="14"/>
      <c r="D381" s="37"/>
      <c r="E381" s="29"/>
      <c r="F381" s="15"/>
    </row>
    <row r="382" spans="1:6" s="43" customFormat="1" x14ac:dyDescent="0.25">
      <c r="A382" s="41" t="s">
        <v>0</v>
      </c>
      <c r="B382" s="44"/>
      <c r="C382" s="42" t="s">
        <v>10</v>
      </c>
      <c r="D382" s="20">
        <v>1003</v>
      </c>
      <c r="E382" s="12">
        <v>450</v>
      </c>
      <c r="F382" s="47">
        <f>E382*D382</f>
        <v>451350</v>
      </c>
    </row>
    <row r="383" spans="1:6" s="43" customFormat="1" x14ac:dyDescent="0.25">
      <c r="A383" s="41"/>
      <c r="B383" s="44"/>
      <c r="C383" s="42"/>
      <c r="D383" s="20"/>
      <c r="E383" s="12"/>
      <c r="F383" s="47"/>
    </row>
    <row r="384" spans="1:6" s="43" customFormat="1" x14ac:dyDescent="0.25">
      <c r="A384" s="41" t="s">
        <v>5</v>
      </c>
      <c r="B384" s="44"/>
      <c r="C384" s="42" t="s">
        <v>10</v>
      </c>
      <c r="D384" s="20">
        <v>61</v>
      </c>
      <c r="E384" s="12">
        <f>E382</f>
        <v>450</v>
      </c>
      <c r="F384" s="47">
        <f>E384*D384</f>
        <v>27450</v>
      </c>
    </row>
    <row r="385" spans="1:8" s="43" customFormat="1" x14ac:dyDescent="0.25">
      <c r="A385" s="41"/>
      <c r="B385" s="44"/>
      <c r="C385" s="42"/>
      <c r="D385" s="20"/>
      <c r="E385" s="12"/>
      <c r="F385" s="47"/>
    </row>
    <row r="386" spans="1:8" s="43" customFormat="1" x14ac:dyDescent="0.25">
      <c r="A386" s="41" t="s">
        <v>6</v>
      </c>
      <c r="B386" s="44"/>
      <c r="C386" s="42" t="s">
        <v>21</v>
      </c>
      <c r="D386" s="20">
        <v>63</v>
      </c>
      <c r="E386" s="12">
        <f>E384*0.2</f>
        <v>90</v>
      </c>
      <c r="F386" s="47">
        <f>E386*D386</f>
        <v>5670</v>
      </c>
      <c r="H386" s="43">
        <v>12000</v>
      </c>
    </row>
    <row r="387" spans="1:8" s="43" customFormat="1" x14ac:dyDescent="0.25">
      <c r="A387" s="41"/>
      <c r="B387" s="44"/>
      <c r="C387" s="42"/>
      <c r="D387" s="20"/>
      <c r="E387" s="12"/>
      <c r="F387" s="47"/>
    </row>
    <row r="388" spans="1:8" s="43" customFormat="1" x14ac:dyDescent="0.25">
      <c r="A388" s="41" t="s">
        <v>7</v>
      </c>
      <c r="B388" s="44"/>
      <c r="C388" s="42" t="s">
        <v>21</v>
      </c>
      <c r="D388" s="20">
        <v>50</v>
      </c>
      <c r="E388" s="12">
        <f>E384*0.3</f>
        <v>135</v>
      </c>
      <c r="F388" s="47">
        <f>E388*D388</f>
        <v>6750</v>
      </c>
    </row>
    <row r="389" spans="1:8" s="43" customFormat="1" x14ac:dyDescent="0.25">
      <c r="A389" s="41"/>
      <c r="B389" s="44"/>
      <c r="C389" s="42"/>
      <c r="D389" s="20"/>
      <c r="E389" s="12"/>
      <c r="F389" s="47"/>
    </row>
    <row r="390" spans="1:8" s="43" customFormat="1" x14ac:dyDescent="0.25">
      <c r="A390" s="41" t="s">
        <v>1</v>
      </c>
      <c r="B390" s="44"/>
      <c r="C390" s="42" t="s">
        <v>10</v>
      </c>
      <c r="D390" s="20">
        <v>1003</v>
      </c>
      <c r="E390" s="12">
        <v>3500</v>
      </c>
      <c r="F390" s="47">
        <f>E390*D390</f>
        <v>3510500</v>
      </c>
    </row>
    <row r="391" spans="1:8" s="43" customFormat="1" x14ac:dyDescent="0.25">
      <c r="A391" s="41"/>
      <c r="B391" s="44"/>
      <c r="C391" s="42"/>
      <c r="D391" s="20"/>
      <c r="E391" s="12"/>
      <c r="F391" s="47"/>
    </row>
    <row r="392" spans="1:8" s="43" customFormat="1" x14ac:dyDescent="0.25">
      <c r="A392" s="41" t="s">
        <v>100</v>
      </c>
      <c r="B392" s="44"/>
      <c r="C392" s="42" t="s">
        <v>10</v>
      </c>
      <c r="D392" s="20">
        <v>61</v>
      </c>
      <c r="E392" s="12">
        <f>E390</f>
        <v>3500</v>
      </c>
      <c r="F392" s="47">
        <f>E392*D392</f>
        <v>213500</v>
      </c>
    </row>
    <row r="393" spans="1:8" s="43" customFormat="1" x14ac:dyDescent="0.25">
      <c r="A393" s="41"/>
      <c r="B393" s="44"/>
      <c r="C393" s="42"/>
      <c r="D393" s="20"/>
      <c r="E393" s="12"/>
      <c r="F393" s="47"/>
    </row>
    <row r="394" spans="1:8" s="43" customFormat="1" x14ac:dyDescent="0.25">
      <c r="A394" s="41" t="s">
        <v>101</v>
      </c>
      <c r="B394" s="44"/>
      <c r="C394" s="42" t="s">
        <v>21</v>
      </c>
      <c r="D394" s="20">
        <v>63</v>
      </c>
      <c r="E394" s="12">
        <f>E392*0.15</f>
        <v>525</v>
      </c>
      <c r="F394" s="47">
        <f>E394*D394</f>
        <v>33075</v>
      </c>
    </row>
    <row r="395" spans="1:8" s="43" customFormat="1" x14ac:dyDescent="0.25">
      <c r="A395" s="41"/>
      <c r="B395" s="44"/>
      <c r="C395" s="42"/>
      <c r="D395" s="20"/>
      <c r="E395" s="12"/>
      <c r="F395" s="47"/>
    </row>
    <row r="396" spans="1:8" s="43" customFormat="1" x14ac:dyDescent="0.25">
      <c r="A396" s="41" t="s">
        <v>102</v>
      </c>
      <c r="B396" s="44"/>
      <c r="C396" s="42" t="s">
        <v>21</v>
      </c>
      <c r="D396" s="20">
        <v>50</v>
      </c>
      <c r="E396" s="12">
        <f>E392*0.3</f>
        <v>1050</v>
      </c>
      <c r="F396" s="47">
        <f>E396*D396</f>
        <v>52500</v>
      </c>
    </row>
    <row r="397" spans="1:8" s="43" customFormat="1" x14ac:dyDescent="0.25">
      <c r="A397" s="41"/>
      <c r="B397" s="44"/>
      <c r="C397" s="42"/>
      <c r="D397" s="20"/>
      <c r="E397" s="12"/>
      <c r="F397" s="47"/>
    </row>
    <row r="398" spans="1:8" s="43" customFormat="1" x14ac:dyDescent="0.25">
      <c r="A398" s="41" t="s">
        <v>94</v>
      </c>
      <c r="B398" s="44"/>
      <c r="C398" s="42" t="s">
        <v>21</v>
      </c>
      <c r="D398" s="20">
        <v>55</v>
      </c>
      <c r="E398" s="12">
        <f>E392*0.1</f>
        <v>350</v>
      </c>
      <c r="F398" s="47">
        <f>E398*D398</f>
        <v>19250</v>
      </c>
    </row>
    <row r="399" spans="1:8" s="43" customFormat="1" x14ac:dyDescent="0.25">
      <c r="A399" s="41"/>
      <c r="B399" s="44"/>
      <c r="C399" s="42"/>
      <c r="D399" s="20"/>
      <c r="E399" s="12"/>
      <c r="F399" s="47"/>
    </row>
    <row r="400" spans="1:8" s="43" customFormat="1" x14ac:dyDescent="0.25">
      <c r="A400" s="41" t="s">
        <v>93</v>
      </c>
      <c r="B400" s="44"/>
      <c r="C400" s="42" t="s">
        <v>21</v>
      </c>
      <c r="D400" s="20">
        <v>432</v>
      </c>
      <c r="E400" s="12">
        <v>50</v>
      </c>
      <c r="F400" s="47">
        <f>E400*D400</f>
        <v>21600</v>
      </c>
    </row>
    <row r="401" spans="1:8" s="43" customFormat="1" x14ac:dyDescent="0.25">
      <c r="A401" s="41"/>
      <c r="B401" s="44"/>
      <c r="C401" s="42"/>
      <c r="D401" s="20"/>
      <c r="E401" s="12"/>
      <c r="F401" s="47"/>
    </row>
    <row r="402" spans="1:8" s="43" customFormat="1" x14ac:dyDescent="0.25">
      <c r="A402" s="41" t="s">
        <v>95</v>
      </c>
      <c r="B402" s="44"/>
      <c r="C402" s="42" t="s">
        <v>10</v>
      </c>
      <c r="D402" s="20">
        <v>368</v>
      </c>
      <c r="E402" s="12">
        <v>450</v>
      </c>
      <c r="F402" s="47">
        <f>E402*D402</f>
        <v>165600</v>
      </c>
    </row>
    <row r="403" spans="1:8" s="43" customFormat="1" x14ac:dyDescent="0.25">
      <c r="A403" s="41"/>
      <c r="B403" s="44"/>
      <c r="C403" s="42"/>
      <c r="D403" s="20"/>
      <c r="E403" s="12"/>
      <c r="F403" s="47"/>
    </row>
    <row r="404" spans="1:8" s="43" customFormat="1" x14ac:dyDescent="0.25">
      <c r="A404" s="41" t="s">
        <v>96</v>
      </c>
      <c r="B404" s="44"/>
      <c r="C404" s="42" t="s">
        <v>10</v>
      </c>
      <c r="D404" s="20">
        <v>3</v>
      </c>
      <c r="E404" s="12">
        <f>E402</f>
        <v>450</v>
      </c>
      <c r="F404" s="47">
        <f>E404*D404</f>
        <v>1350</v>
      </c>
    </row>
    <row r="405" spans="1:8" s="43" customFormat="1" x14ac:dyDescent="0.25">
      <c r="A405" s="41"/>
      <c r="B405" s="44"/>
      <c r="C405" s="42"/>
      <c r="D405" s="20"/>
      <c r="E405" s="12"/>
      <c r="F405" s="47"/>
    </row>
    <row r="406" spans="1:8" x14ac:dyDescent="0.25">
      <c r="A406" s="18"/>
      <c r="B406" s="26" t="s">
        <v>24</v>
      </c>
      <c r="C406" s="19"/>
      <c r="D406" s="20"/>
      <c r="E406" s="48"/>
      <c r="F406" s="50">
        <f>SUM(F382:F405)</f>
        <v>4508595</v>
      </c>
    </row>
    <row r="407" spans="1:8" x14ac:dyDescent="0.25">
      <c r="A407" s="18"/>
      <c r="B407" s="40"/>
      <c r="C407" s="19"/>
      <c r="D407" s="20"/>
      <c r="E407" s="48"/>
      <c r="F407" s="4"/>
    </row>
    <row r="408" spans="1:8" s="43" customFormat="1" x14ac:dyDescent="0.25">
      <c r="A408" s="41" t="s">
        <v>0</v>
      </c>
      <c r="B408" s="44"/>
      <c r="C408" s="42" t="s">
        <v>10</v>
      </c>
      <c r="D408" s="20">
        <v>3</v>
      </c>
      <c r="E408" s="12">
        <v>1500</v>
      </c>
      <c r="F408" s="47">
        <f>E408*D408</f>
        <v>4500</v>
      </c>
    </row>
    <row r="409" spans="1:8" s="43" customFormat="1" x14ac:dyDescent="0.25">
      <c r="A409" s="41"/>
      <c r="B409" s="44"/>
      <c r="C409" s="42"/>
      <c r="D409" s="20"/>
      <c r="E409" s="12"/>
      <c r="F409" s="47"/>
    </row>
    <row r="410" spans="1:8" s="43" customFormat="1" x14ac:dyDescent="0.25">
      <c r="A410" s="41" t="s">
        <v>5</v>
      </c>
      <c r="B410" s="44"/>
      <c r="C410" s="42" t="s">
        <v>10</v>
      </c>
      <c r="D410" s="20">
        <v>368</v>
      </c>
      <c r="E410" s="12">
        <v>350</v>
      </c>
      <c r="F410" s="47">
        <f>E410*D410</f>
        <v>128800</v>
      </c>
    </row>
    <row r="411" spans="1:8" s="43" customFormat="1" x14ac:dyDescent="0.25">
      <c r="A411" s="41"/>
      <c r="B411" s="44"/>
      <c r="C411" s="42"/>
      <c r="D411" s="20"/>
      <c r="E411" s="12"/>
      <c r="F411" s="47"/>
    </row>
    <row r="412" spans="1:8" s="43" customFormat="1" x14ac:dyDescent="0.25">
      <c r="A412" s="41" t="s">
        <v>6</v>
      </c>
      <c r="B412" s="44"/>
      <c r="C412" s="42" t="s">
        <v>10</v>
      </c>
      <c r="D412" s="20">
        <v>451</v>
      </c>
      <c r="E412" s="12">
        <v>450</v>
      </c>
      <c r="F412" s="47">
        <f>E412*D412</f>
        <v>202950</v>
      </c>
      <c r="H412" s="43">
        <v>12000</v>
      </c>
    </row>
    <row r="413" spans="1:8" s="43" customFormat="1" x14ac:dyDescent="0.25">
      <c r="A413" s="41"/>
      <c r="B413" s="44"/>
      <c r="C413" s="42"/>
      <c r="D413" s="20"/>
      <c r="E413" s="12"/>
      <c r="F413" s="47"/>
    </row>
    <row r="414" spans="1:8" s="43" customFormat="1" x14ac:dyDescent="0.25">
      <c r="A414" s="41" t="s">
        <v>7</v>
      </c>
      <c r="B414" s="44"/>
      <c r="C414" s="42" t="s">
        <v>10</v>
      </c>
      <c r="D414" s="20">
        <v>451</v>
      </c>
      <c r="E414" s="12">
        <v>350</v>
      </c>
      <c r="F414" s="47">
        <f>E414*D414</f>
        <v>157850</v>
      </c>
    </row>
    <row r="415" spans="1:8" s="43" customFormat="1" x14ac:dyDescent="0.25">
      <c r="A415" s="41"/>
      <c r="B415" s="44"/>
      <c r="C415" s="42"/>
      <c r="D415" s="20"/>
      <c r="E415" s="12"/>
      <c r="F415" s="47"/>
    </row>
    <row r="416" spans="1:8" s="43" customFormat="1" x14ac:dyDescent="0.25">
      <c r="A416" s="41" t="s">
        <v>1</v>
      </c>
      <c r="B416" s="44"/>
      <c r="C416" s="42" t="s">
        <v>10</v>
      </c>
      <c r="D416" s="20">
        <v>155</v>
      </c>
      <c r="E416" s="12">
        <v>450</v>
      </c>
      <c r="F416" s="47">
        <f>E416*D416</f>
        <v>69750</v>
      </c>
    </row>
    <row r="417" spans="1:8" s="43" customFormat="1" x14ac:dyDescent="0.25">
      <c r="A417" s="41"/>
      <c r="B417" s="44"/>
      <c r="C417" s="42"/>
      <c r="D417" s="20"/>
      <c r="E417" s="12"/>
      <c r="F417" s="47"/>
    </row>
    <row r="418" spans="1:8" s="43" customFormat="1" x14ac:dyDescent="0.25">
      <c r="A418" s="41" t="s">
        <v>100</v>
      </c>
      <c r="B418" s="44"/>
      <c r="C418" s="42" t="s">
        <v>10</v>
      </c>
      <c r="D418" s="20">
        <v>1529</v>
      </c>
      <c r="E418" s="12">
        <f>E416</f>
        <v>450</v>
      </c>
      <c r="F418" s="47">
        <f>E418*D418</f>
        <v>688050</v>
      </c>
    </row>
    <row r="419" spans="1:8" s="43" customFormat="1" x14ac:dyDescent="0.25">
      <c r="A419" s="41"/>
      <c r="B419" s="44"/>
      <c r="C419" s="42"/>
      <c r="D419" s="20"/>
      <c r="E419" s="12"/>
      <c r="F419" s="47"/>
    </row>
    <row r="420" spans="1:8" s="43" customFormat="1" x14ac:dyDescent="0.25">
      <c r="A420" s="41" t="s">
        <v>101</v>
      </c>
      <c r="B420" s="44"/>
      <c r="C420" s="42" t="s">
        <v>10</v>
      </c>
      <c r="D420" s="20">
        <v>1529</v>
      </c>
      <c r="E420" s="12">
        <v>350</v>
      </c>
      <c r="F420" s="47">
        <f>E420*D420</f>
        <v>535150</v>
      </c>
    </row>
    <row r="421" spans="1:8" s="43" customFormat="1" x14ac:dyDescent="0.25">
      <c r="A421" s="41"/>
      <c r="B421" s="44"/>
      <c r="C421" s="42"/>
      <c r="D421" s="20"/>
      <c r="E421" s="12"/>
      <c r="F421" s="47"/>
    </row>
    <row r="422" spans="1:8" x14ac:dyDescent="0.25">
      <c r="A422" s="18"/>
      <c r="B422" s="26" t="s">
        <v>24</v>
      </c>
      <c r="C422" s="19"/>
      <c r="D422" s="20"/>
      <c r="E422" s="48"/>
      <c r="F422" s="50">
        <f>SUM(F408:F421)</f>
        <v>1787050</v>
      </c>
    </row>
    <row r="423" spans="1:8" x14ac:dyDescent="0.25">
      <c r="A423" s="18"/>
      <c r="B423" s="40"/>
      <c r="C423" s="19"/>
      <c r="D423" s="20"/>
      <c r="E423" s="48"/>
      <c r="F423" s="4"/>
    </row>
    <row r="424" spans="1:8" s="43" customFormat="1" x14ac:dyDescent="0.25">
      <c r="A424" s="41" t="s">
        <v>0</v>
      </c>
      <c r="B424" s="44"/>
      <c r="C424" s="42" t="s">
        <v>10</v>
      </c>
      <c r="D424" s="20">
        <v>911</v>
      </c>
      <c r="E424" s="12">
        <v>450</v>
      </c>
      <c r="F424" s="47">
        <f>E424*D424</f>
        <v>409950</v>
      </c>
    </row>
    <row r="425" spans="1:8" s="43" customFormat="1" x14ac:dyDescent="0.25">
      <c r="A425" s="41"/>
      <c r="B425" s="44"/>
      <c r="C425" s="42"/>
      <c r="D425" s="20"/>
      <c r="E425" s="12"/>
      <c r="F425" s="47"/>
    </row>
    <row r="426" spans="1:8" s="43" customFormat="1" x14ac:dyDescent="0.25">
      <c r="A426" s="41" t="s">
        <v>5</v>
      </c>
      <c r="B426" s="44"/>
      <c r="C426" s="42" t="s">
        <v>10</v>
      </c>
      <c r="D426" s="20">
        <v>911</v>
      </c>
      <c r="E426" s="12">
        <v>3500</v>
      </c>
      <c r="F426" s="47">
        <f>E426*D426</f>
        <v>3188500</v>
      </c>
    </row>
    <row r="427" spans="1:8" s="43" customFormat="1" x14ac:dyDescent="0.25">
      <c r="A427" s="41"/>
      <c r="B427" s="44"/>
      <c r="C427" s="42"/>
      <c r="D427" s="20"/>
      <c r="E427" s="12"/>
      <c r="F427" s="47"/>
    </row>
    <row r="428" spans="1:8" s="43" customFormat="1" x14ac:dyDescent="0.25">
      <c r="A428" s="41" t="s">
        <v>6</v>
      </c>
      <c r="B428" s="44"/>
      <c r="C428" s="42" t="s">
        <v>21</v>
      </c>
      <c r="D428" s="20">
        <v>184</v>
      </c>
      <c r="E428" s="12">
        <f>E426*0.1</f>
        <v>350</v>
      </c>
      <c r="F428" s="47">
        <f>E428*D428</f>
        <v>64400</v>
      </c>
      <c r="H428" s="43">
        <v>12000</v>
      </c>
    </row>
    <row r="429" spans="1:8" s="43" customFormat="1" x14ac:dyDescent="0.25">
      <c r="A429" s="41"/>
      <c r="B429" s="44"/>
      <c r="C429" s="42"/>
      <c r="D429" s="20"/>
      <c r="E429" s="12"/>
      <c r="F429" s="47"/>
    </row>
    <row r="430" spans="1:8" s="43" customFormat="1" x14ac:dyDescent="0.25">
      <c r="A430" s="41" t="s">
        <v>7</v>
      </c>
      <c r="B430" s="44"/>
      <c r="C430" s="42" t="s">
        <v>21</v>
      </c>
      <c r="D430" s="20">
        <v>432</v>
      </c>
      <c r="E430" s="12">
        <v>50</v>
      </c>
      <c r="F430" s="47">
        <f>E430*D430</f>
        <v>21600</v>
      </c>
    </row>
    <row r="431" spans="1:8" s="43" customFormat="1" x14ac:dyDescent="0.25">
      <c r="A431" s="41"/>
      <c r="B431" s="44"/>
      <c r="C431" s="42"/>
      <c r="D431" s="20"/>
      <c r="E431" s="12"/>
      <c r="F431" s="47"/>
    </row>
    <row r="432" spans="1:8" s="43" customFormat="1" x14ac:dyDescent="0.25">
      <c r="A432" s="41" t="s">
        <v>1</v>
      </c>
      <c r="B432" s="44"/>
      <c r="C432" s="42" t="s">
        <v>10</v>
      </c>
      <c r="D432" s="20">
        <v>538</v>
      </c>
      <c r="E432" s="12">
        <v>450</v>
      </c>
      <c r="F432" s="47">
        <f>E432*D432</f>
        <v>242100</v>
      </c>
    </row>
    <row r="433" spans="1:6" s="43" customFormat="1" x14ac:dyDescent="0.25">
      <c r="A433" s="41"/>
      <c r="B433" s="44"/>
      <c r="C433" s="42"/>
      <c r="D433" s="20"/>
      <c r="E433" s="12"/>
      <c r="F433" s="47"/>
    </row>
    <row r="434" spans="1:6" s="43" customFormat="1" x14ac:dyDescent="0.25">
      <c r="A434" s="41" t="s">
        <v>100</v>
      </c>
      <c r="B434" s="44"/>
      <c r="C434" s="42" t="s">
        <v>10</v>
      </c>
      <c r="D434" s="20">
        <v>32</v>
      </c>
      <c r="E434" s="12">
        <f>E432</f>
        <v>450</v>
      </c>
      <c r="F434" s="47">
        <f>E434*D434</f>
        <v>14400</v>
      </c>
    </row>
    <row r="435" spans="1:6" s="43" customFormat="1" x14ac:dyDescent="0.25">
      <c r="A435" s="41"/>
      <c r="B435" s="44"/>
      <c r="C435" s="42"/>
      <c r="D435" s="20"/>
      <c r="E435" s="12"/>
      <c r="F435" s="47"/>
    </row>
    <row r="436" spans="1:6" s="43" customFormat="1" x14ac:dyDescent="0.25">
      <c r="A436" s="41" t="s">
        <v>101</v>
      </c>
      <c r="B436" s="44"/>
      <c r="C436" s="42" t="s">
        <v>10</v>
      </c>
      <c r="D436" s="20">
        <v>32</v>
      </c>
      <c r="E436" s="12">
        <v>2000</v>
      </c>
      <c r="F436" s="47">
        <f>E436*D436</f>
        <v>64000</v>
      </c>
    </row>
    <row r="437" spans="1:6" s="43" customFormat="1" x14ac:dyDescent="0.25">
      <c r="A437" s="41"/>
      <c r="B437" s="44"/>
      <c r="C437" s="42"/>
      <c r="D437" s="20"/>
      <c r="E437" s="12"/>
      <c r="F437" s="47"/>
    </row>
    <row r="438" spans="1:6" s="43" customFormat="1" x14ac:dyDescent="0.25">
      <c r="A438" s="41" t="s">
        <v>102</v>
      </c>
      <c r="B438" s="44"/>
      <c r="C438" s="42" t="s">
        <v>10</v>
      </c>
      <c r="D438" s="20">
        <v>538</v>
      </c>
      <c r="E438" s="12">
        <v>350</v>
      </c>
      <c r="F438" s="47">
        <f>E438*D438</f>
        <v>188300</v>
      </c>
    </row>
    <row r="439" spans="1:6" s="43" customFormat="1" x14ac:dyDescent="0.25">
      <c r="A439" s="41"/>
      <c r="B439" s="44"/>
      <c r="C439" s="42"/>
      <c r="D439" s="20"/>
      <c r="E439" s="12"/>
      <c r="F439" s="47"/>
    </row>
    <row r="440" spans="1:6" s="43" customFormat="1" x14ac:dyDescent="0.25">
      <c r="A440" s="41" t="s">
        <v>94</v>
      </c>
      <c r="B440" s="44"/>
      <c r="C440" s="42" t="s">
        <v>10</v>
      </c>
      <c r="D440" s="20">
        <v>930</v>
      </c>
      <c r="E440" s="12">
        <f>E434</f>
        <v>450</v>
      </c>
      <c r="F440" s="47">
        <f>E440*D440</f>
        <v>418500</v>
      </c>
    </row>
    <row r="441" spans="1:6" s="43" customFormat="1" x14ac:dyDescent="0.25">
      <c r="A441" s="41"/>
      <c r="B441" s="44"/>
      <c r="C441" s="42"/>
      <c r="D441" s="20"/>
      <c r="E441" s="12"/>
      <c r="F441" s="47"/>
    </row>
    <row r="442" spans="1:6" s="43" customFormat="1" x14ac:dyDescent="0.25">
      <c r="A442" s="41" t="s">
        <v>93</v>
      </c>
      <c r="B442" s="44"/>
      <c r="C442" s="42" t="s">
        <v>10</v>
      </c>
      <c r="D442" s="20">
        <v>930</v>
      </c>
      <c r="E442" s="12">
        <f>E438</f>
        <v>350</v>
      </c>
      <c r="F442" s="47">
        <f>E442*D442</f>
        <v>325500</v>
      </c>
    </row>
    <row r="443" spans="1:6" s="43" customFormat="1" x14ac:dyDescent="0.25">
      <c r="A443" s="41"/>
      <c r="B443" s="44"/>
      <c r="C443" s="42"/>
      <c r="D443" s="20"/>
      <c r="E443" s="12"/>
      <c r="F443" s="47"/>
    </row>
    <row r="444" spans="1:6" x14ac:dyDescent="0.25">
      <c r="A444" s="18"/>
      <c r="B444" s="26" t="s">
        <v>24</v>
      </c>
      <c r="C444" s="19"/>
      <c r="D444" s="20"/>
      <c r="E444" s="48"/>
      <c r="F444" s="50">
        <f>SUM(F424:F442)</f>
        <v>4937250</v>
      </c>
    </row>
    <row r="445" spans="1:6" x14ac:dyDescent="0.25">
      <c r="A445" s="18"/>
      <c r="B445" s="40"/>
      <c r="C445" s="19"/>
      <c r="D445" s="20"/>
      <c r="E445" s="48"/>
      <c r="F445" s="4"/>
    </row>
    <row r="446" spans="1:6" s="43" customFormat="1" x14ac:dyDescent="0.25">
      <c r="A446" s="41" t="s">
        <v>0</v>
      </c>
      <c r="B446" s="44"/>
      <c r="C446" s="42" t="s">
        <v>10</v>
      </c>
      <c r="D446" s="20">
        <v>198</v>
      </c>
      <c r="E446" s="12">
        <v>350</v>
      </c>
      <c r="F446" s="47">
        <f>E446*D446</f>
        <v>69300</v>
      </c>
    </row>
    <row r="447" spans="1:6" s="43" customFormat="1" x14ac:dyDescent="0.25">
      <c r="A447" s="41"/>
      <c r="B447" s="44"/>
      <c r="C447" s="42"/>
      <c r="D447" s="20"/>
      <c r="E447" s="12"/>
      <c r="F447" s="47"/>
    </row>
    <row r="448" spans="1:6" s="43" customFormat="1" x14ac:dyDescent="0.25">
      <c r="A448" s="41" t="s">
        <v>5</v>
      </c>
      <c r="B448" s="44"/>
      <c r="C448" s="42" t="s">
        <v>10</v>
      </c>
      <c r="D448" s="20">
        <v>146</v>
      </c>
      <c r="E448" s="12">
        <v>450</v>
      </c>
      <c r="F448" s="47">
        <f>E448*D448</f>
        <v>65700</v>
      </c>
    </row>
    <row r="449" spans="1:8" s="43" customFormat="1" x14ac:dyDescent="0.25">
      <c r="A449" s="41"/>
      <c r="B449" s="44"/>
      <c r="C449" s="42"/>
      <c r="D449" s="20"/>
      <c r="E449" s="12"/>
      <c r="F449" s="47"/>
    </row>
    <row r="450" spans="1:8" s="43" customFormat="1" x14ac:dyDescent="0.25">
      <c r="A450" s="41" t="s">
        <v>6</v>
      </c>
      <c r="B450" s="44"/>
      <c r="C450" s="42" t="s">
        <v>10</v>
      </c>
      <c r="D450" s="20">
        <v>146</v>
      </c>
      <c r="E450" s="12">
        <v>350</v>
      </c>
      <c r="F450" s="47">
        <f>E450*D450</f>
        <v>51100</v>
      </c>
      <c r="H450" s="43">
        <v>12000</v>
      </c>
    </row>
    <row r="451" spans="1:8" s="43" customFormat="1" x14ac:dyDescent="0.25">
      <c r="A451" s="41"/>
      <c r="B451" s="44"/>
      <c r="C451" s="42"/>
      <c r="D451" s="20"/>
      <c r="E451" s="12"/>
      <c r="F451" s="47"/>
    </row>
    <row r="452" spans="1:8" x14ac:dyDescent="0.25">
      <c r="A452" s="18"/>
      <c r="B452" s="26" t="s">
        <v>24</v>
      </c>
      <c r="C452" s="19"/>
      <c r="D452" s="20"/>
      <c r="E452" s="48"/>
      <c r="F452" s="50">
        <f>SUM(F446:F451)</f>
        <v>186100</v>
      </c>
    </row>
    <row r="453" spans="1:8" x14ac:dyDescent="0.25">
      <c r="A453" s="18"/>
      <c r="B453" s="40"/>
      <c r="C453" s="19"/>
      <c r="D453" s="20"/>
      <c r="E453" s="48"/>
      <c r="F453" s="4"/>
    </row>
    <row r="454" spans="1:8" s="43" customFormat="1" x14ac:dyDescent="0.25">
      <c r="A454" s="41"/>
      <c r="B454" s="44" t="s">
        <v>51</v>
      </c>
      <c r="C454" s="42"/>
      <c r="D454" s="20"/>
      <c r="E454" s="12"/>
      <c r="F454" s="47">
        <f>F406</f>
        <v>4508595</v>
      </c>
    </row>
    <row r="455" spans="1:8" s="43" customFormat="1" x14ac:dyDescent="0.25">
      <c r="A455" s="41"/>
      <c r="B455" s="44"/>
      <c r="C455" s="42"/>
      <c r="D455" s="20"/>
      <c r="E455" s="12"/>
      <c r="F455" s="47"/>
    </row>
    <row r="456" spans="1:8" s="43" customFormat="1" x14ac:dyDescent="0.25">
      <c r="A456" s="41"/>
      <c r="B456" s="44" t="s">
        <v>51</v>
      </c>
      <c r="C456" s="42"/>
      <c r="D456" s="20"/>
      <c r="E456" s="12"/>
      <c r="F456" s="47">
        <f>F422</f>
        <v>1787050</v>
      </c>
    </row>
    <row r="457" spans="1:8" s="43" customFormat="1" x14ac:dyDescent="0.25">
      <c r="A457" s="41"/>
      <c r="B457" s="44"/>
      <c r="C457" s="42"/>
      <c r="D457" s="20"/>
      <c r="E457" s="12"/>
      <c r="F457" s="47"/>
    </row>
    <row r="458" spans="1:8" s="43" customFormat="1" x14ac:dyDescent="0.25">
      <c r="A458" s="41"/>
      <c r="B458" s="44" t="s">
        <v>51</v>
      </c>
      <c r="C458" s="42"/>
      <c r="D458" s="20"/>
      <c r="E458" s="12"/>
      <c r="F458" s="47">
        <f>F444</f>
        <v>4937250</v>
      </c>
    </row>
    <row r="459" spans="1:8" s="43" customFormat="1" x14ac:dyDescent="0.25">
      <c r="A459" s="41"/>
      <c r="B459" s="44"/>
      <c r="C459" s="42"/>
      <c r="D459" s="20"/>
      <c r="E459" s="12"/>
      <c r="F459" s="47"/>
    </row>
    <row r="460" spans="1:8" s="43" customFormat="1" x14ac:dyDescent="0.25">
      <c r="A460" s="41"/>
      <c r="B460" s="44" t="s">
        <v>51</v>
      </c>
      <c r="C460" s="42"/>
      <c r="D460" s="20"/>
      <c r="E460" s="12"/>
      <c r="F460" s="47">
        <f>F452</f>
        <v>186100</v>
      </c>
    </row>
    <row r="461" spans="1:8" s="43" customFormat="1" x14ac:dyDescent="0.25">
      <c r="A461" s="41"/>
      <c r="B461" s="44"/>
      <c r="C461" s="42"/>
      <c r="D461" s="20"/>
      <c r="E461" s="12"/>
      <c r="F461" s="47"/>
    </row>
    <row r="462" spans="1:8" x14ac:dyDescent="0.25">
      <c r="A462" s="24"/>
      <c r="B462" s="26" t="s">
        <v>24</v>
      </c>
      <c r="C462" s="16"/>
      <c r="D462" s="38"/>
      <c r="E462" s="28"/>
      <c r="F462" s="17">
        <f>SUM(F454:F461)</f>
        <v>11418995</v>
      </c>
    </row>
    <row r="463" spans="1:8" x14ac:dyDescent="0.25">
      <c r="A463" s="23"/>
      <c r="B463" s="40"/>
      <c r="C463" s="14"/>
      <c r="D463" s="37"/>
      <c r="E463" s="29"/>
      <c r="F463" s="15"/>
    </row>
    <row r="464" spans="1:8" s="43" customFormat="1" x14ac:dyDescent="0.25">
      <c r="A464" s="41" t="s">
        <v>0</v>
      </c>
      <c r="B464" s="44"/>
      <c r="C464" s="42" t="s">
        <v>10</v>
      </c>
      <c r="D464" s="20">
        <v>17</v>
      </c>
      <c r="E464" s="12">
        <v>8000</v>
      </c>
      <c r="F464" s="47">
        <f>E464*D464</f>
        <v>136000</v>
      </c>
    </row>
    <row r="465" spans="1:9" s="43" customFormat="1" x14ac:dyDescent="0.25">
      <c r="A465" s="41"/>
      <c r="B465" s="44"/>
      <c r="C465" s="42"/>
      <c r="D465" s="20"/>
      <c r="E465" s="12"/>
      <c r="F465" s="47"/>
    </row>
    <row r="466" spans="1:9" s="43" customFormat="1" x14ac:dyDescent="0.25">
      <c r="A466" s="41" t="s">
        <v>5</v>
      </c>
      <c r="B466" s="44"/>
      <c r="C466" s="42" t="s">
        <v>10</v>
      </c>
      <c r="D466" s="20">
        <v>54</v>
      </c>
      <c r="E466" s="12">
        <f>E464</f>
        <v>8000</v>
      </c>
      <c r="F466" s="47">
        <f>E466*D466</f>
        <v>432000</v>
      </c>
    </row>
    <row r="467" spans="1:9" s="43" customFormat="1" x14ac:dyDescent="0.25">
      <c r="A467" s="41"/>
      <c r="B467" s="44"/>
      <c r="C467" s="42"/>
      <c r="D467" s="20"/>
      <c r="E467" s="12"/>
      <c r="F467" s="47"/>
    </row>
    <row r="468" spans="1:9" s="43" customFormat="1" x14ac:dyDescent="0.25">
      <c r="A468" s="41" t="s">
        <v>6</v>
      </c>
      <c r="B468" s="44"/>
      <c r="C468" s="42" t="s">
        <v>10</v>
      </c>
      <c r="D468" s="20">
        <v>28</v>
      </c>
      <c r="E468" s="12">
        <f>E466</f>
        <v>8000</v>
      </c>
      <c r="F468" s="47">
        <f>E468*D468</f>
        <v>224000</v>
      </c>
      <c r="H468" s="43">
        <v>12000</v>
      </c>
    </row>
    <row r="469" spans="1:9" s="43" customFormat="1" x14ac:dyDescent="0.25">
      <c r="A469" s="41"/>
      <c r="B469" s="44"/>
      <c r="C469" s="42"/>
      <c r="D469" s="20"/>
      <c r="E469" s="12"/>
      <c r="F469" s="47"/>
    </row>
    <row r="470" spans="1:9" s="43" customFormat="1" x14ac:dyDescent="0.25">
      <c r="A470" s="41" t="s">
        <v>107</v>
      </c>
      <c r="B470" s="44"/>
      <c r="C470" s="42" t="s">
        <v>10</v>
      </c>
      <c r="D470" s="20">
        <v>197</v>
      </c>
      <c r="E470" s="12">
        <v>350</v>
      </c>
      <c r="F470" s="47">
        <f>E470*D470</f>
        <v>68950</v>
      </c>
      <c r="H470" s="43">
        <v>12000</v>
      </c>
    </row>
    <row r="471" spans="1:9" s="43" customFormat="1" x14ac:dyDescent="0.25">
      <c r="A471" s="41"/>
      <c r="B471" s="44"/>
      <c r="C471" s="42"/>
      <c r="D471" s="20"/>
      <c r="E471" s="12"/>
      <c r="F471" s="47"/>
    </row>
    <row r="472" spans="1:9" x14ac:dyDescent="0.25">
      <c r="A472" s="24"/>
      <c r="B472" s="26" t="s">
        <v>24</v>
      </c>
      <c r="C472" s="16"/>
      <c r="D472" s="38"/>
      <c r="E472" s="28"/>
      <c r="F472" s="17">
        <f>SUM(F464:F471)</f>
        <v>860950</v>
      </c>
    </row>
    <row r="473" spans="1:9" x14ac:dyDescent="0.25">
      <c r="A473" s="23"/>
      <c r="B473" s="40"/>
      <c r="C473" s="14"/>
      <c r="D473" s="37"/>
      <c r="E473" s="29"/>
      <c r="F473" s="15"/>
    </row>
    <row r="474" spans="1:9" x14ac:dyDescent="0.25">
      <c r="A474" s="23"/>
      <c r="B474" s="40" t="s">
        <v>92</v>
      </c>
      <c r="C474" s="14"/>
      <c r="D474" s="37"/>
      <c r="E474" s="29"/>
      <c r="F474" s="15"/>
    </row>
    <row r="475" spans="1:9" x14ac:dyDescent="0.25">
      <c r="A475" s="23"/>
      <c r="B475" s="40"/>
      <c r="C475" s="14"/>
      <c r="D475" s="37"/>
      <c r="E475" s="29"/>
      <c r="F475" s="15"/>
    </row>
    <row r="476" spans="1:9" s="43" customFormat="1" x14ac:dyDescent="0.25">
      <c r="A476" s="45">
        <v>1</v>
      </c>
      <c r="B476" s="25" t="s">
        <v>108</v>
      </c>
      <c r="C476" s="20"/>
      <c r="D476" s="20"/>
      <c r="E476" s="49"/>
      <c r="F476" s="47">
        <f>F171</f>
        <v>9156662.5</v>
      </c>
      <c r="I476" s="51" t="e">
        <f>F476+#REF!</f>
        <v>#REF!</v>
      </c>
    </row>
    <row r="477" spans="1:9" x14ac:dyDescent="0.25">
      <c r="A477" s="18"/>
      <c r="B477" s="25"/>
      <c r="C477" s="19"/>
      <c r="D477" s="20"/>
      <c r="E477" s="48"/>
      <c r="F477" s="4"/>
      <c r="I477" s="33" t="e">
        <f>#REF!*0.03</f>
        <v>#REF!</v>
      </c>
    </row>
    <row r="478" spans="1:9" ht="18" customHeight="1" x14ac:dyDescent="0.25">
      <c r="A478" s="18">
        <v>2</v>
      </c>
      <c r="B478" s="25" t="s">
        <v>109</v>
      </c>
      <c r="C478" s="19"/>
      <c r="D478" s="20"/>
      <c r="E478" s="48"/>
      <c r="F478" s="4">
        <f>F254</f>
        <v>12913073.75</v>
      </c>
    </row>
    <row r="479" spans="1:9" x14ac:dyDescent="0.25">
      <c r="A479" s="18"/>
      <c r="B479" s="25"/>
      <c r="C479" s="19"/>
      <c r="D479" s="20"/>
      <c r="E479" s="48"/>
      <c r="F479" s="4"/>
    </row>
    <row r="480" spans="1:9" s="43" customFormat="1" x14ac:dyDescent="0.25">
      <c r="A480" s="45">
        <v>3</v>
      </c>
      <c r="B480" s="25" t="s">
        <v>42</v>
      </c>
      <c r="C480" s="20"/>
      <c r="D480" s="20"/>
      <c r="E480" s="49"/>
      <c r="F480" s="47">
        <f>F278</f>
        <v>2550500</v>
      </c>
    </row>
    <row r="481" spans="1:9" s="43" customFormat="1" x14ac:dyDescent="0.25">
      <c r="A481" s="45"/>
      <c r="B481" s="25"/>
      <c r="C481" s="20"/>
      <c r="D481" s="20"/>
      <c r="E481" s="9"/>
      <c r="F481" s="47"/>
    </row>
    <row r="482" spans="1:9" s="43" customFormat="1" x14ac:dyDescent="0.25">
      <c r="A482" s="45">
        <v>4</v>
      </c>
      <c r="B482" s="25" t="s">
        <v>110</v>
      </c>
      <c r="C482" s="20"/>
      <c r="D482" s="20"/>
      <c r="E482" s="49"/>
      <c r="F482" s="47">
        <f>F298</f>
        <v>6001845</v>
      </c>
      <c r="I482" s="51" t="e">
        <f>F482+#REF!</f>
        <v>#REF!</v>
      </c>
    </row>
    <row r="483" spans="1:9" x14ac:dyDescent="0.25">
      <c r="A483" s="18"/>
      <c r="B483" s="25"/>
      <c r="C483" s="19"/>
      <c r="D483" s="20"/>
      <c r="E483" s="48"/>
      <c r="F483" s="4"/>
      <c r="I483" s="33" t="e">
        <f>#REF!*0.03</f>
        <v>#REF!</v>
      </c>
    </row>
    <row r="484" spans="1:9" ht="18" customHeight="1" x14ac:dyDescent="0.25">
      <c r="A484" s="18">
        <v>5</v>
      </c>
      <c r="B484" s="25" t="s">
        <v>25</v>
      </c>
      <c r="C484" s="19"/>
      <c r="D484" s="20"/>
      <c r="E484" s="48"/>
      <c r="F484" s="4">
        <f>F336</f>
        <v>604330</v>
      </c>
    </row>
    <row r="485" spans="1:9" x14ac:dyDescent="0.25">
      <c r="A485" s="18"/>
      <c r="B485" s="25"/>
      <c r="C485" s="19"/>
      <c r="D485" s="20"/>
      <c r="E485" s="48"/>
      <c r="F485" s="4"/>
    </row>
    <row r="486" spans="1:9" s="43" customFormat="1" x14ac:dyDescent="0.25">
      <c r="A486" s="45">
        <v>6</v>
      </c>
      <c r="B486" s="25" t="s">
        <v>26</v>
      </c>
      <c r="C486" s="20"/>
      <c r="D486" s="20"/>
      <c r="E486" s="49"/>
      <c r="F486" s="47">
        <f>F380</f>
        <v>374260</v>
      </c>
    </row>
    <row r="487" spans="1:9" s="43" customFormat="1" x14ac:dyDescent="0.25">
      <c r="A487" s="45"/>
      <c r="B487" s="25"/>
      <c r="C487" s="20"/>
      <c r="D487" s="20"/>
      <c r="E487" s="9"/>
      <c r="F487" s="47"/>
    </row>
    <row r="488" spans="1:9" ht="18" customHeight="1" x14ac:dyDescent="0.25">
      <c r="A488" s="18">
        <v>7</v>
      </c>
      <c r="B488" s="25" t="s">
        <v>53</v>
      </c>
      <c r="C488" s="19"/>
      <c r="D488" s="20"/>
      <c r="E488" s="48"/>
      <c r="F488" s="4">
        <f>F462</f>
        <v>11418995</v>
      </c>
    </row>
    <row r="489" spans="1:9" x14ac:dyDescent="0.25">
      <c r="A489" s="18"/>
      <c r="B489" s="25"/>
      <c r="C489" s="19"/>
      <c r="D489" s="20"/>
      <c r="E489" s="48"/>
      <c r="F489" s="4"/>
    </row>
    <row r="490" spans="1:9" s="43" customFormat="1" x14ac:dyDescent="0.25">
      <c r="A490" s="45">
        <v>8</v>
      </c>
      <c r="B490" s="25" t="s">
        <v>111</v>
      </c>
      <c r="C490" s="20"/>
      <c r="D490" s="20"/>
      <c r="E490" s="49"/>
      <c r="F490" s="47">
        <f>F472</f>
        <v>860950</v>
      </c>
    </row>
    <row r="491" spans="1:9" s="43" customFormat="1" x14ac:dyDescent="0.25">
      <c r="A491" s="45"/>
      <c r="B491" s="25"/>
      <c r="C491" s="20"/>
      <c r="D491" s="20"/>
      <c r="E491" s="9"/>
      <c r="F491" s="47"/>
    </row>
    <row r="492" spans="1:9" x14ac:dyDescent="0.25">
      <c r="A492" s="18"/>
      <c r="B492" s="25"/>
      <c r="C492" s="19"/>
      <c r="D492" s="20"/>
      <c r="E492" s="48"/>
      <c r="F492" s="4"/>
    </row>
    <row r="493" spans="1:9" s="43" customFormat="1" x14ac:dyDescent="0.25">
      <c r="A493" s="41"/>
      <c r="B493" s="44"/>
      <c r="C493" s="42"/>
      <c r="D493" s="20"/>
      <c r="E493" s="12"/>
      <c r="F493" s="47"/>
    </row>
    <row r="494" spans="1:9" x14ac:dyDescent="0.25">
      <c r="A494" s="18"/>
      <c r="B494" s="26" t="s">
        <v>44</v>
      </c>
      <c r="C494" s="19"/>
      <c r="D494" s="20"/>
      <c r="E494" s="48"/>
      <c r="F494" s="50">
        <f>SUM(F474:F493)</f>
        <v>43880616.25</v>
      </c>
    </row>
    <row r="495" spans="1:9" x14ac:dyDescent="0.25">
      <c r="A495" s="18"/>
      <c r="B495" s="40"/>
      <c r="C495" s="19"/>
      <c r="D495" s="20"/>
      <c r="E495" s="48"/>
      <c r="F495" s="4"/>
    </row>
    <row r="496" spans="1:9" x14ac:dyDescent="0.25">
      <c r="A496" s="23"/>
      <c r="B496" s="40" t="s">
        <v>61</v>
      </c>
      <c r="C496" s="14"/>
      <c r="D496" s="37"/>
      <c r="E496" s="29"/>
      <c r="F496" s="15"/>
    </row>
    <row r="497" spans="1:6" x14ac:dyDescent="0.25">
      <c r="A497" s="18"/>
      <c r="B497" s="56" t="s">
        <v>48</v>
      </c>
      <c r="C497" s="19"/>
      <c r="D497" s="20"/>
      <c r="E497" s="48"/>
      <c r="F497" s="4"/>
    </row>
    <row r="498" spans="1:6" x14ac:dyDescent="0.25">
      <c r="A498" s="18"/>
      <c r="B498" s="40"/>
      <c r="C498" s="19"/>
      <c r="D498" s="20"/>
      <c r="E498" s="48"/>
      <c r="F498" s="4"/>
    </row>
    <row r="499" spans="1:6" x14ac:dyDescent="0.25">
      <c r="A499" s="2" t="s">
        <v>0</v>
      </c>
      <c r="B499" s="6"/>
      <c r="C499" s="20" t="s">
        <v>10</v>
      </c>
      <c r="D499" s="20">
        <v>77</v>
      </c>
      <c r="E499" s="49">
        <v>50</v>
      </c>
      <c r="F499" s="4">
        <f>E499*D499</f>
        <v>3850</v>
      </c>
    </row>
    <row r="500" spans="1:6" x14ac:dyDescent="0.25">
      <c r="A500" s="2"/>
      <c r="B500" s="6"/>
      <c r="C500" s="20"/>
      <c r="D500" s="20"/>
      <c r="E500" s="49"/>
      <c r="F500" s="4"/>
    </row>
    <row r="501" spans="1:6" x14ac:dyDescent="0.25">
      <c r="A501" s="2" t="s">
        <v>0</v>
      </c>
      <c r="B501" s="6"/>
      <c r="C501" s="20" t="s">
        <v>10</v>
      </c>
      <c r="D501" s="20">
        <v>77</v>
      </c>
      <c r="E501" s="49">
        <v>100</v>
      </c>
      <c r="F501" s="4">
        <f>E501*D501</f>
        <v>7700</v>
      </c>
    </row>
    <row r="502" spans="1:6" x14ac:dyDescent="0.25">
      <c r="A502" s="2"/>
      <c r="B502" s="6"/>
      <c r="C502" s="20"/>
      <c r="D502" s="20"/>
      <c r="E502" s="49"/>
      <c r="F502" s="4"/>
    </row>
    <row r="503" spans="1:6" s="43" customFormat="1" x14ac:dyDescent="0.25">
      <c r="A503" s="41" t="s">
        <v>5</v>
      </c>
      <c r="B503" s="44"/>
      <c r="C503" s="42" t="s">
        <v>12</v>
      </c>
      <c r="D503" s="20">
        <v>116</v>
      </c>
      <c r="E503" s="49">
        <v>350</v>
      </c>
      <c r="F503" s="47">
        <f>E503*D503</f>
        <v>40600</v>
      </c>
    </row>
    <row r="504" spans="1:6" s="43" customFormat="1" x14ac:dyDescent="0.25">
      <c r="A504" s="41"/>
      <c r="B504" s="44"/>
      <c r="C504" s="42"/>
      <c r="D504" s="20"/>
      <c r="E504" s="12"/>
      <c r="F504" s="47"/>
    </row>
    <row r="505" spans="1:6" s="43" customFormat="1" x14ac:dyDescent="0.25">
      <c r="A505" s="41" t="s">
        <v>6</v>
      </c>
      <c r="B505" s="44"/>
      <c r="C505" s="42" t="s">
        <v>12</v>
      </c>
      <c r="D505" s="20">
        <v>66</v>
      </c>
      <c r="E505" s="49">
        <f>E503</f>
        <v>350</v>
      </c>
      <c r="F505" s="47">
        <f>E505*D505</f>
        <v>23100</v>
      </c>
    </row>
    <row r="506" spans="1:6" s="43" customFormat="1" x14ac:dyDescent="0.25">
      <c r="A506" s="41"/>
      <c r="B506" s="44"/>
      <c r="C506" s="42"/>
      <c r="D506" s="20"/>
      <c r="E506" s="12"/>
      <c r="F506" s="47"/>
    </row>
    <row r="507" spans="1:6" x14ac:dyDescent="0.25">
      <c r="A507" s="2" t="s">
        <v>3</v>
      </c>
      <c r="B507" s="6"/>
      <c r="C507" s="20" t="s">
        <v>12</v>
      </c>
      <c r="D507" s="20">
        <v>10</v>
      </c>
      <c r="E507" s="49">
        <v>2500</v>
      </c>
      <c r="F507" s="4">
        <f>E507*D507</f>
        <v>25000</v>
      </c>
    </row>
    <row r="508" spans="1:6" x14ac:dyDescent="0.25">
      <c r="A508" s="2"/>
      <c r="B508" s="6"/>
      <c r="C508" s="20"/>
      <c r="D508" s="20"/>
      <c r="E508" s="49"/>
      <c r="F508" s="4"/>
    </row>
    <row r="509" spans="1:6" s="43" customFormat="1" x14ac:dyDescent="0.25">
      <c r="A509" s="41" t="s">
        <v>6</v>
      </c>
      <c r="B509" s="44"/>
      <c r="C509" s="42" t="s">
        <v>12</v>
      </c>
      <c r="D509" s="20">
        <v>36</v>
      </c>
      <c r="E509" s="49">
        <v>250</v>
      </c>
      <c r="F509" s="47">
        <f>E509*D509</f>
        <v>9000</v>
      </c>
    </row>
    <row r="510" spans="1:6" s="43" customFormat="1" x14ac:dyDescent="0.25">
      <c r="A510" s="41"/>
      <c r="B510" s="44"/>
      <c r="C510" s="42"/>
      <c r="D510" s="20"/>
      <c r="E510" s="12"/>
      <c r="F510" s="47"/>
    </row>
    <row r="511" spans="1:6" x14ac:dyDescent="0.25">
      <c r="A511" s="2" t="s">
        <v>3</v>
      </c>
      <c r="B511" s="6"/>
      <c r="C511" s="20" t="s">
        <v>12</v>
      </c>
      <c r="D511" s="20">
        <v>164</v>
      </c>
      <c r="E511" s="49">
        <v>350</v>
      </c>
      <c r="F511" s="4">
        <f>E511*D511</f>
        <v>57400</v>
      </c>
    </row>
    <row r="512" spans="1:6" x14ac:dyDescent="0.25">
      <c r="A512" s="2"/>
      <c r="B512" s="6"/>
      <c r="C512" s="20"/>
      <c r="D512" s="20"/>
      <c r="E512" s="49"/>
      <c r="F512" s="4"/>
    </row>
    <row r="513" spans="1:9" x14ac:dyDescent="0.25">
      <c r="A513" s="2" t="s">
        <v>4</v>
      </c>
      <c r="B513" s="6"/>
      <c r="C513" s="20" t="s">
        <v>20</v>
      </c>
      <c r="D513" s="20"/>
      <c r="E513" s="49"/>
      <c r="F513" s="4">
        <v>5000</v>
      </c>
    </row>
    <row r="514" spans="1:9" x14ac:dyDescent="0.25">
      <c r="A514" s="2"/>
      <c r="B514" s="6"/>
      <c r="C514" s="20"/>
      <c r="D514" s="20"/>
      <c r="E514" s="49"/>
      <c r="F514" s="4"/>
    </row>
    <row r="515" spans="1:9" x14ac:dyDescent="0.25">
      <c r="A515" s="2" t="s">
        <v>8</v>
      </c>
      <c r="B515" s="6"/>
      <c r="C515" s="20" t="s">
        <v>20</v>
      </c>
      <c r="D515" s="20"/>
      <c r="E515" s="49"/>
      <c r="F515" s="4">
        <v>5000</v>
      </c>
    </row>
    <row r="516" spans="1:9" x14ac:dyDescent="0.25">
      <c r="A516" s="2"/>
      <c r="B516" s="6"/>
      <c r="C516" s="20"/>
      <c r="D516" s="20"/>
      <c r="E516" s="49"/>
      <c r="F516" s="4"/>
    </row>
    <row r="517" spans="1:9" x14ac:dyDescent="0.25">
      <c r="A517" s="2" t="s">
        <v>9</v>
      </c>
      <c r="B517" s="6"/>
      <c r="C517" s="20" t="s">
        <v>10</v>
      </c>
      <c r="D517" s="20">
        <v>44</v>
      </c>
      <c r="E517" s="49">
        <v>600</v>
      </c>
      <c r="F517" s="4">
        <f>E517*D517</f>
        <v>26400</v>
      </c>
    </row>
    <row r="518" spans="1:9" x14ac:dyDescent="0.25">
      <c r="A518" s="2"/>
      <c r="B518" s="6"/>
      <c r="C518" s="20"/>
      <c r="D518" s="20"/>
      <c r="E518" s="49"/>
      <c r="F518" s="4"/>
    </row>
    <row r="519" spans="1:9" x14ac:dyDescent="0.25">
      <c r="A519" s="2" t="s">
        <v>7</v>
      </c>
      <c r="B519" s="6"/>
      <c r="C519" s="20" t="s">
        <v>12</v>
      </c>
      <c r="D519" s="20">
        <v>9</v>
      </c>
      <c r="E519" s="49">
        <v>14000</v>
      </c>
      <c r="F519" s="4">
        <f>PRODUCT(D519:E519)</f>
        <v>126000</v>
      </c>
    </row>
    <row r="520" spans="1:9" x14ac:dyDescent="0.25">
      <c r="A520" s="2"/>
      <c r="B520" s="6"/>
      <c r="C520" s="20"/>
      <c r="D520" s="20"/>
      <c r="E520" s="49"/>
      <c r="F520" s="4"/>
    </row>
    <row r="521" spans="1:9" x14ac:dyDescent="0.25">
      <c r="A521" s="2" t="s">
        <v>1</v>
      </c>
      <c r="B521" s="6"/>
      <c r="C521" s="20" t="s">
        <v>10</v>
      </c>
      <c r="D521" s="20">
        <v>69</v>
      </c>
      <c r="E521" s="49">
        <f>E519*0.15</f>
        <v>2100</v>
      </c>
      <c r="F521" s="4">
        <f>PRODUCT(D521:E521)</f>
        <v>144900</v>
      </c>
    </row>
    <row r="522" spans="1:9" x14ac:dyDescent="0.25">
      <c r="A522" s="2"/>
      <c r="B522" s="6"/>
      <c r="C522" s="20"/>
      <c r="D522" s="20"/>
      <c r="E522" s="9"/>
      <c r="F522" s="4">
        <f>PRODUCT(D522:E522)</f>
        <v>0</v>
      </c>
    </row>
    <row r="523" spans="1:9" x14ac:dyDescent="0.25">
      <c r="A523" s="2"/>
      <c r="B523" s="6"/>
      <c r="C523" s="20"/>
      <c r="D523" s="20"/>
      <c r="E523" s="49"/>
      <c r="F523" s="4"/>
    </row>
    <row r="524" spans="1:9" x14ac:dyDescent="0.25">
      <c r="A524" s="18"/>
      <c r="B524" s="26" t="s">
        <v>24</v>
      </c>
      <c r="C524" s="19"/>
      <c r="D524" s="20"/>
      <c r="E524" s="48"/>
      <c r="F524" s="50">
        <f>SUM(F497:F523)</f>
        <v>473950</v>
      </c>
    </row>
    <row r="525" spans="1:9" x14ac:dyDescent="0.25">
      <c r="A525" s="18"/>
      <c r="B525" s="40"/>
      <c r="C525" s="19"/>
      <c r="D525" s="20"/>
      <c r="E525" s="48"/>
      <c r="F525" s="4"/>
    </row>
    <row r="526" spans="1:9" x14ac:dyDescent="0.25">
      <c r="A526" s="2" t="s">
        <v>0</v>
      </c>
      <c r="B526" s="6"/>
      <c r="C526" s="20" t="s">
        <v>45</v>
      </c>
      <c r="D526" s="20">
        <v>96</v>
      </c>
      <c r="E526" s="49">
        <v>210</v>
      </c>
      <c r="F526" s="4">
        <f t="shared" ref="F526:F531" si="13">PRODUCT(D526:E526)</f>
        <v>20160</v>
      </c>
    </row>
    <row r="527" spans="1:9" x14ac:dyDescent="0.25">
      <c r="A527" s="2"/>
      <c r="B527" s="6"/>
      <c r="C527" s="20"/>
      <c r="D527" s="20"/>
      <c r="E527" s="9"/>
      <c r="F527" s="4">
        <f t="shared" si="13"/>
        <v>0</v>
      </c>
    </row>
    <row r="528" spans="1:9" x14ac:dyDescent="0.25">
      <c r="A528" s="2" t="s">
        <v>5</v>
      </c>
      <c r="B528" s="6"/>
      <c r="C528" s="20" t="s">
        <v>45</v>
      </c>
      <c r="D528" s="20">
        <v>250</v>
      </c>
      <c r="E528" s="49">
        <f>E526</f>
        <v>210</v>
      </c>
      <c r="F528" s="4">
        <f t="shared" si="13"/>
        <v>52500</v>
      </c>
      <c r="I528" s="33">
        <f>E528*D528</f>
        <v>52500</v>
      </c>
    </row>
    <row r="529" spans="1:9" x14ac:dyDescent="0.25">
      <c r="A529" s="2"/>
      <c r="B529" s="6"/>
      <c r="C529" s="20"/>
      <c r="D529" s="20"/>
      <c r="E529" s="9"/>
      <c r="F529" s="4">
        <f t="shared" si="13"/>
        <v>0</v>
      </c>
    </row>
    <row r="530" spans="1:9" x14ac:dyDescent="0.25">
      <c r="A530" s="2" t="s">
        <v>6</v>
      </c>
      <c r="B530" s="6"/>
      <c r="C530" s="20" t="s">
        <v>10</v>
      </c>
      <c r="D530" s="20">
        <v>30</v>
      </c>
      <c r="E530" s="49">
        <v>550</v>
      </c>
      <c r="F530" s="4">
        <f t="shared" si="13"/>
        <v>16500</v>
      </c>
    </row>
    <row r="531" spans="1:9" x14ac:dyDescent="0.25">
      <c r="A531" s="2"/>
      <c r="B531" s="6"/>
      <c r="C531" s="20"/>
      <c r="D531" s="20"/>
      <c r="E531" s="9"/>
      <c r="F531" s="4">
        <f t="shared" si="13"/>
        <v>0</v>
      </c>
    </row>
    <row r="532" spans="1:9" x14ac:dyDescent="0.25">
      <c r="A532" s="2" t="s">
        <v>2</v>
      </c>
      <c r="B532" s="6"/>
      <c r="C532" s="20" t="s">
        <v>21</v>
      </c>
      <c r="D532" s="20">
        <v>38</v>
      </c>
      <c r="E532" s="49">
        <f>E530*0.15</f>
        <v>82.5</v>
      </c>
      <c r="F532" s="4">
        <f t="shared" ref="F532:F536" si="14">PRODUCT(D532:E532)</f>
        <v>3135</v>
      </c>
      <c r="I532" s="33">
        <f>E532*D532</f>
        <v>3135</v>
      </c>
    </row>
    <row r="533" spans="1:9" x14ac:dyDescent="0.25">
      <c r="A533" s="2"/>
      <c r="B533" s="6"/>
      <c r="C533" s="20"/>
      <c r="D533" s="20"/>
      <c r="E533" s="9"/>
      <c r="F533" s="4">
        <f t="shared" si="14"/>
        <v>0</v>
      </c>
    </row>
    <row r="534" spans="1:9" x14ac:dyDescent="0.25">
      <c r="A534" s="2" t="s">
        <v>3</v>
      </c>
      <c r="B534" s="6"/>
      <c r="C534" s="20" t="s">
        <v>10</v>
      </c>
      <c r="D534" s="20">
        <v>69</v>
      </c>
      <c r="E534" s="49">
        <v>500</v>
      </c>
      <c r="F534" s="4">
        <f t="shared" si="14"/>
        <v>34500</v>
      </c>
    </row>
    <row r="535" spans="1:9" x14ac:dyDescent="0.25">
      <c r="A535" s="2"/>
      <c r="B535" s="6"/>
      <c r="C535" s="20"/>
      <c r="D535" s="20"/>
      <c r="E535" s="9"/>
      <c r="F535" s="4">
        <f t="shared" si="14"/>
        <v>0</v>
      </c>
    </row>
    <row r="536" spans="1:9" x14ac:dyDescent="0.25">
      <c r="A536" s="2" t="s">
        <v>4</v>
      </c>
      <c r="B536" s="6"/>
      <c r="C536" s="20" t="s">
        <v>10</v>
      </c>
      <c r="D536" s="20">
        <v>107</v>
      </c>
      <c r="E536" s="49">
        <v>2200</v>
      </c>
      <c r="F536" s="4">
        <f t="shared" si="14"/>
        <v>235400</v>
      </c>
    </row>
    <row r="537" spans="1:9" x14ac:dyDescent="0.25">
      <c r="A537" s="2" t="s">
        <v>54</v>
      </c>
      <c r="B537" s="6"/>
      <c r="C537" s="20"/>
      <c r="D537" s="20"/>
      <c r="E537" s="49"/>
      <c r="F537" s="4"/>
    </row>
    <row r="538" spans="1:9" x14ac:dyDescent="0.25">
      <c r="A538" s="2" t="s">
        <v>8</v>
      </c>
      <c r="B538" s="6"/>
      <c r="C538" s="20" t="s">
        <v>10</v>
      </c>
      <c r="D538" s="20">
        <v>55</v>
      </c>
      <c r="E538" s="49">
        <v>500</v>
      </c>
      <c r="F538" s="4">
        <f t="shared" ref="F538:F544" si="15">PRODUCT(D538:E538)</f>
        <v>27500</v>
      </c>
      <c r="I538" s="33">
        <f>E538*D538</f>
        <v>27500</v>
      </c>
    </row>
    <row r="539" spans="1:9" x14ac:dyDescent="0.25">
      <c r="A539" s="2"/>
      <c r="B539" s="6"/>
      <c r="C539" s="20"/>
      <c r="D539" s="20"/>
      <c r="E539" s="9"/>
      <c r="F539" s="4">
        <f t="shared" si="15"/>
        <v>0</v>
      </c>
    </row>
    <row r="540" spans="1:9" x14ac:dyDescent="0.25">
      <c r="A540" s="2" t="s">
        <v>2</v>
      </c>
      <c r="B540" s="6"/>
      <c r="C540" s="20" t="s">
        <v>10</v>
      </c>
      <c r="D540" s="20">
        <v>55</v>
      </c>
      <c r="E540" s="49">
        <v>350</v>
      </c>
      <c r="F540" s="4">
        <f t="shared" si="15"/>
        <v>19250</v>
      </c>
      <c r="I540" s="33">
        <f>E540*D540</f>
        <v>19250</v>
      </c>
    </row>
    <row r="541" spans="1:9" x14ac:dyDescent="0.25">
      <c r="A541" s="2"/>
      <c r="B541" s="6"/>
      <c r="C541" s="20"/>
      <c r="D541" s="20"/>
      <c r="E541" s="9"/>
      <c r="F541" s="4">
        <f t="shared" si="15"/>
        <v>0</v>
      </c>
    </row>
    <row r="542" spans="1:9" x14ac:dyDescent="0.25">
      <c r="A542" s="2" t="s">
        <v>3</v>
      </c>
      <c r="B542" s="6"/>
      <c r="C542" s="20" t="s">
        <v>10</v>
      </c>
      <c r="D542" s="20">
        <v>55</v>
      </c>
      <c r="E542" s="49">
        <v>250</v>
      </c>
      <c r="F542" s="4">
        <f t="shared" si="15"/>
        <v>13750</v>
      </c>
    </row>
    <row r="543" spans="1:9" x14ac:dyDescent="0.25">
      <c r="A543" s="2"/>
      <c r="B543" s="6"/>
      <c r="C543" s="20"/>
      <c r="D543" s="20"/>
      <c r="E543" s="9"/>
      <c r="F543" s="4">
        <f t="shared" si="15"/>
        <v>0</v>
      </c>
    </row>
    <row r="544" spans="1:9" x14ac:dyDescent="0.25">
      <c r="A544" s="2" t="s">
        <v>4</v>
      </c>
      <c r="B544" s="6"/>
      <c r="C544" s="20" t="s">
        <v>10</v>
      </c>
      <c r="D544" s="20">
        <v>69</v>
      </c>
      <c r="E544" s="49">
        <v>200</v>
      </c>
      <c r="F544" s="4">
        <f t="shared" si="15"/>
        <v>13800</v>
      </c>
    </row>
    <row r="545" spans="1:9" x14ac:dyDescent="0.25">
      <c r="A545" s="2" t="s">
        <v>54</v>
      </c>
      <c r="B545" s="6"/>
      <c r="C545" s="20"/>
      <c r="D545" s="20"/>
      <c r="E545" s="49"/>
      <c r="F545" s="4"/>
    </row>
    <row r="546" spans="1:9" x14ac:dyDescent="0.25">
      <c r="A546" s="2" t="s">
        <v>8</v>
      </c>
      <c r="B546" s="6"/>
      <c r="C546" s="20" t="s">
        <v>10</v>
      </c>
      <c r="D546" s="20">
        <v>12</v>
      </c>
      <c r="E546" s="49">
        <v>450</v>
      </c>
      <c r="F546" s="4">
        <f t="shared" ref="F546:F547" si="16">PRODUCT(D546:E546)</f>
        <v>5400</v>
      </c>
      <c r="I546" s="33">
        <f>E546*D546</f>
        <v>5400</v>
      </c>
    </row>
    <row r="547" spans="1:9" x14ac:dyDescent="0.25">
      <c r="A547" s="2"/>
      <c r="B547" s="6"/>
      <c r="C547" s="20"/>
      <c r="D547" s="20"/>
      <c r="E547" s="9"/>
      <c r="F547" s="4">
        <f t="shared" si="16"/>
        <v>0</v>
      </c>
    </row>
    <row r="548" spans="1:9" x14ac:dyDescent="0.25">
      <c r="A548" s="2" t="s">
        <v>8</v>
      </c>
      <c r="B548" s="6"/>
      <c r="C548" s="20" t="s">
        <v>10</v>
      </c>
      <c r="D548" s="20">
        <v>12</v>
      </c>
      <c r="E548" s="49">
        <v>350</v>
      </c>
      <c r="F548" s="4">
        <f t="shared" ref="F548:F549" si="17">PRODUCT(D548:E548)</f>
        <v>4200</v>
      </c>
      <c r="I548" s="33">
        <f>E548*D548</f>
        <v>4200</v>
      </c>
    </row>
    <row r="549" spans="1:9" x14ac:dyDescent="0.25">
      <c r="A549" s="2"/>
      <c r="B549" s="6"/>
      <c r="C549" s="20"/>
      <c r="D549" s="20"/>
      <c r="E549" s="9"/>
      <c r="F549" s="4">
        <f t="shared" si="17"/>
        <v>0</v>
      </c>
    </row>
    <row r="550" spans="1:9" x14ac:dyDescent="0.25">
      <c r="A550" s="2"/>
      <c r="B550" s="26" t="s">
        <v>24</v>
      </c>
      <c r="C550" s="20"/>
      <c r="D550" s="20"/>
      <c r="E550" s="49"/>
      <c r="F550" s="50">
        <f>SUM(F525:F549)</f>
        <v>446095</v>
      </c>
    </row>
    <row r="551" spans="1:9" x14ac:dyDescent="0.25">
      <c r="A551" s="18"/>
      <c r="B551" s="40"/>
      <c r="C551" s="19"/>
      <c r="D551" s="20"/>
      <c r="E551" s="48"/>
      <c r="F551" s="4"/>
    </row>
    <row r="552" spans="1:9" s="43" customFormat="1" x14ac:dyDescent="0.25">
      <c r="A552" s="41"/>
      <c r="B552" s="44" t="s">
        <v>49</v>
      </c>
      <c r="C552" s="42"/>
      <c r="D552" s="20"/>
      <c r="E552" s="12"/>
      <c r="F552" s="47">
        <f>F524</f>
        <v>473950</v>
      </c>
    </row>
    <row r="553" spans="1:9" s="43" customFormat="1" x14ac:dyDescent="0.25">
      <c r="A553" s="41"/>
      <c r="B553" s="44"/>
      <c r="C553" s="42"/>
      <c r="D553" s="20"/>
      <c r="E553" s="12"/>
      <c r="F553" s="47"/>
    </row>
    <row r="554" spans="1:9" s="43" customFormat="1" x14ac:dyDescent="0.25">
      <c r="A554" s="41"/>
      <c r="B554" s="44" t="s">
        <v>50</v>
      </c>
      <c r="C554" s="42"/>
      <c r="D554" s="20"/>
      <c r="E554" s="12"/>
      <c r="F554" s="47">
        <f>F550</f>
        <v>446095</v>
      </c>
    </row>
    <row r="555" spans="1:9" s="43" customFormat="1" x14ac:dyDescent="0.25">
      <c r="A555" s="41"/>
      <c r="B555" s="44"/>
      <c r="C555" s="42"/>
      <c r="D555" s="20"/>
      <c r="E555" s="12"/>
      <c r="F555" s="47"/>
    </row>
    <row r="556" spans="1:9" s="43" customFormat="1" x14ac:dyDescent="0.25">
      <c r="A556" s="41"/>
      <c r="B556" s="44"/>
      <c r="C556" s="42"/>
      <c r="D556" s="20"/>
      <c r="E556" s="12"/>
      <c r="F556" s="47"/>
    </row>
    <row r="557" spans="1:9" x14ac:dyDescent="0.25">
      <c r="A557" s="24"/>
      <c r="B557" s="26" t="s">
        <v>24</v>
      </c>
      <c r="C557" s="16"/>
      <c r="D557" s="38"/>
      <c r="E557" s="28"/>
      <c r="F557" s="17">
        <f>SUM(F551:F556)</f>
        <v>920045</v>
      </c>
    </row>
    <row r="558" spans="1:9" x14ac:dyDescent="0.25">
      <c r="A558" s="23"/>
      <c r="B558" s="40"/>
      <c r="C558" s="14"/>
      <c r="D558" s="37"/>
      <c r="E558" s="29"/>
      <c r="F558" s="15"/>
    </row>
    <row r="559" spans="1:9" s="34" customFormat="1" x14ac:dyDescent="0.25">
      <c r="A559" s="2" t="s">
        <v>0</v>
      </c>
      <c r="B559" s="6"/>
      <c r="C559" s="20" t="s">
        <v>10</v>
      </c>
      <c r="D559" s="20">
        <v>59</v>
      </c>
      <c r="E559" s="49">
        <v>650</v>
      </c>
      <c r="F559" s="4">
        <f t="shared" ref="F559:F562" si="18">PRODUCT(D559:E559)</f>
        <v>38350</v>
      </c>
    </row>
    <row r="560" spans="1:9" s="34" customFormat="1" x14ac:dyDescent="0.25">
      <c r="A560" s="2"/>
      <c r="B560" s="6"/>
      <c r="C560" s="20"/>
      <c r="D560" s="20"/>
      <c r="E560" s="9"/>
      <c r="F560" s="4">
        <f t="shared" si="18"/>
        <v>0</v>
      </c>
    </row>
    <row r="561" spans="1:6" x14ac:dyDescent="0.25">
      <c r="A561" s="2" t="s">
        <v>5</v>
      </c>
      <c r="B561" s="6"/>
      <c r="C561" s="20" t="s">
        <v>45</v>
      </c>
      <c r="D561" s="20">
        <v>169</v>
      </c>
      <c r="E561" s="49">
        <v>210</v>
      </c>
      <c r="F561" s="4">
        <f t="shared" si="18"/>
        <v>35490</v>
      </c>
    </row>
    <row r="562" spans="1:6" x14ac:dyDescent="0.25">
      <c r="A562" s="2"/>
      <c r="B562" s="6"/>
      <c r="C562" s="20"/>
      <c r="D562" s="20"/>
      <c r="E562" s="49"/>
      <c r="F562" s="4">
        <f t="shared" si="18"/>
        <v>0</v>
      </c>
    </row>
    <row r="563" spans="1:6" x14ac:dyDescent="0.25">
      <c r="A563" s="2" t="s">
        <v>6</v>
      </c>
      <c r="B563" s="6"/>
      <c r="C563" s="20" t="s">
        <v>45</v>
      </c>
      <c r="D563" s="20">
        <v>288</v>
      </c>
      <c r="E563" s="49">
        <f>E561</f>
        <v>210</v>
      </c>
      <c r="F563" s="4">
        <f>PRODUCT(D563:E563)</f>
        <v>60480</v>
      </c>
    </row>
    <row r="564" spans="1:6" x14ac:dyDescent="0.25">
      <c r="A564" s="2"/>
      <c r="B564" s="6"/>
      <c r="C564" s="20"/>
      <c r="D564" s="20"/>
      <c r="E564" s="49"/>
      <c r="F564" s="4">
        <f t="shared" ref="F564:F566" si="19">PRODUCT(D564:E564)</f>
        <v>0</v>
      </c>
    </row>
    <row r="565" spans="1:6" x14ac:dyDescent="0.25">
      <c r="A565" s="2" t="s">
        <v>7</v>
      </c>
      <c r="B565" s="6"/>
      <c r="C565" s="20" t="s">
        <v>12</v>
      </c>
      <c r="D565" s="20">
        <v>5</v>
      </c>
      <c r="E565" s="49">
        <v>14000</v>
      </c>
      <c r="F565" s="4">
        <f t="shared" si="19"/>
        <v>70000</v>
      </c>
    </row>
    <row r="566" spans="1:6" x14ac:dyDescent="0.25">
      <c r="A566" s="2"/>
      <c r="B566" s="6"/>
      <c r="C566" s="20"/>
      <c r="D566" s="20"/>
      <c r="E566" s="49"/>
      <c r="F566" s="4">
        <f t="shared" si="19"/>
        <v>0</v>
      </c>
    </row>
    <row r="567" spans="1:6" x14ac:dyDescent="0.25">
      <c r="A567" s="2"/>
      <c r="B567" s="26" t="s">
        <v>24</v>
      </c>
      <c r="C567" s="20"/>
      <c r="D567" s="20"/>
      <c r="E567" s="49"/>
      <c r="F567" s="50">
        <f>SUM(F559:F566)</f>
        <v>204320</v>
      </c>
    </row>
    <row r="568" spans="1:6" x14ac:dyDescent="0.25">
      <c r="A568" s="2"/>
      <c r="B568" s="40"/>
      <c r="C568" s="20"/>
      <c r="D568" s="20"/>
      <c r="E568" s="49"/>
      <c r="F568" s="4"/>
    </row>
    <row r="569" spans="1:6" x14ac:dyDescent="0.25">
      <c r="A569" s="18"/>
      <c r="B569" s="40"/>
      <c r="C569" s="19"/>
      <c r="D569" s="20"/>
      <c r="E569" s="48"/>
      <c r="F569" s="4"/>
    </row>
    <row r="570" spans="1:6" s="43" customFormat="1" x14ac:dyDescent="0.25">
      <c r="A570" s="41" t="s">
        <v>0</v>
      </c>
      <c r="B570" s="6"/>
      <c r="C570" s="42" t="s">
        <v>10</v>
      </c>
      <c r="D570" s="20">
        <v>84</v>
      </c>
      <c r="E570" s="12">
        <v>2200</v>
      </c>
      <c r="F570" s="47">
        <f>E570*D570</f>
        <v>184800</v>
      </c>
    </row>
    <row r="571" spans="1:6" s="43" customFormat="1" x14ac:dyDescent="0.25">
      <c r="A571" s="45"/>
      <c r="B571" s="11"/>
      <c r="C571" s="20"/>
      <c r="D571" s="20"/>
      <c r="E571" s="9"/>
      <c r="F571" s="47"/>
    </row>
    <row r="572" spans="1:6" s="43" customFormat="1" x14ac:dyDescent="0.25">
      <c r="A572" s="41" t="s">
        <v>5</v>
      </c>
      <c r="B572" s="6"/>
      <c r="C572" s="42" t="s">
        <v>10</v>
      </c>
      <c r="D572" s="20">
        <v>26</v>
      </c>
      <c r="E572" s="12">
        <f>E570</f>
        <v>2200</v>
      </c>
      <c r="F572" s="47">
        <f>E572*D572</f>
        <v>57200</v>
      </c>
    </row>
    <row r="573" spans="1:6" s="43" customFormat="1" x14ac:dyDescent="0.25">
      <c r="A573" s="45"/>
      <c r="B573" s="11"/>
      <c r="C573" s="20"/>
      <c r="D573" s="20"/>
      <c r="E573" s="9"/>
      <c r="F573" s="47"/>
    </row>
    <row r="574" spans="1:6" s="43" customFormat="1" x14ac:dyDescent="0.25">
      <c r="A574" s="41" t="s">
        <v>6</v>
      </c>
      <c r="B574" s="6"/>
      <c r="C574" s="42" t="s">
        <v>10</v>
      </c>
      <c r="D574" s="20">
        <v>22</v>
      </c>
      <c r="E574" s="12">
        <f>E572</f>
        <v>2200</v>
      </c>
      <c r="F574" s="47">
        <f>E574*D574</f>
        <v>48400</v>
      </c>
    </row>
    <row r="575" spans="1:6" s="43" customFormat="1" x14ac:dyDescent="0.25">
      <c r="A575" s="45"/>
      <c r="B575" s="11"/>
      <c r="C575" s="20"/>
      <c r="D575" s="20"/>
      <c r="E575" s="9"/>
      <c r="F575" s="47"/>
    </row>
    <row r="576" spans="1:6" s="43" customFormat="1" x14ac:dyDescent="0.25">
      <c r="A576" s="41" t="s">
        <v>6</v>
      </c>
      <c r="B576" s="6"/>
      <c r="C576" s="42" t="s">
        <v>10</v>
      </c>
      <c r="D576" s="20">
        <v>39</v>
      </c>
      <c r="E576" s="12">
        <f>E574</f>
        <v>2200</v>
      </c>
      <c r="F576" s="47">
        <f>E576*D576</f>
        <v>85800</v>
      </c>
    </row>
    <row r="577" spans="1:6" s="43" customFormat="1" x14ac:dyDescent="0.25">
      <c r="A577" s="45"/>
      <c r="B577" s="11"/>
      <c r="C577" s="20"/>
      <c r="D577" s="20"/>
      <c r="E577" s="9"/>
      <c r="F577" s="47"/>
    </row>
    <row r="578" spans="1:6" x14ac:dyDescent="0.25">
      <c r="A578" s="2" t="s">
        <v>7</v>
      </c>
      <c r="B578" s="6"/>
      <c r="C578" s="20" t="s">
        <v>21</v>
      </c>
      <c r="D578" s="20">
        <v>51</v>
      </c>
      <c r="E578" s="49">
        <v>100</v>
      </c>
      <c r="F578" s="4">
        <f>E578*D578</f>
        <v>5100</v>
      </c>
    </row>
    <row r="579" spans="1:6" x14ac:dyDescent="0.25">
      <c r="A579" s="2"/>
      <c r="B579" s="6"/>
      <c r="C579" s="20"/>
      <c r="D579" s="20"/>
      <c r="E579" s="49"/>
      <c r="F579" s="4"/>
    </row>
    <row r="580" spans="1:6" x14ac:dyDescent="0.25">
      <c r="A580" s="2" t="s">
        <v>1</v>
      </c>
      <c r="B580" s="6"/>
      <c r="C580" s="20" t="s">
        <v>21</v>
      </c>
      <c r="D580" s="20">
        <v>23</v>
      </c>
      <c r="E580" s="49">
        <v>100</v>
      </c>
      <c r="F580" s="4">
        <f>E580*D580</f>
        <v>2300</v>
      </c>
    </row>
    <row r="581" spans="1:6" x14ac:dyDescent="0.25">
      <c r="A581" s="2"/>
      <c r="B581" s="6"/>
      <c r="C581" s="20"/>
      <c r="D581" s="20"/>
      <c r="E581" s="49"/>
      <c r="F581" s="4"/>
    </row>
    <row r="582" spans="1:6" x14ac:dyDescent="0.25">
      <c r="A582" s="2" t="s">
        <v>2</v>
      </c>
      <c r="B582" s="6"/>
      <c r="C582" s="20" t="s">
        <v>21</v>
      </c>
      <c r="D582" s="20">
        <v>26</v>
      </c>
      <c r="E582" s="49">
        <v>1500</v>
      </c>
      <c r="F582" s="4">
        <f>E582*D582</f>
        <v>39000</v>
      </c>
    </row>
    <row r="583" spans="1:6" x14ac:dyDescent="0.25">
      <c r="A583" s="2"/>
      <c r="B583" s="6"/>
      <c r="C583" s="20"/>
      <c r="D583" s="20"/>
      <c r="E583" s="49"/>
      <c r="F583" s="4"/>
    </row>
    <row r="584" spans="1:6" x14ac:dyDescent="0.25">
      <c r="A584" s="24"/>
      <c r="B584" s="26" t="s">
        <v>24</v>
      </c>
      <c r="C584" s="16"/>
      <c r="D584" s="38"/>
      <c r="E584" s="28"/>
      <c r="F584" s="17">
        <f>SUM(F570:F583)</f>
        <v>422600</v>
      </c>
    </row>
    <row r="585" spans="1:6" x14ac:dyDescent="0.25">
      <c r="A585" s="2"/>
      <c r="B585" s="40"/>
      <c r="C585" s="20"/>
      <c r="D585" s="20"/>
      <c r="E585" s="49"/>
      <c r="F585" s="4"/>
    </row>
    <row r="586" spans="1:6" x14ac:dyDescent="0.25">
      <c r="A586" s="23"/>
      <c r="B586" s="56" t="s">
        <v>56</v>
      </c>
      <c r="C586" s="14"/>
      <c r="D586" s="37"/>
      <c r="E586" s="29"/>
      <c r="F586" s="15"/>
    </row>
    <row r="587" spans="1:6" x14ac:dyDescent="0.25">
      <c r="A587" s="23"/>
      <c r="B587" s="56"/>
      <c r="C587" s="14"/>
      <c r="D587" s="37"/>
      <c r="E587" s="29"/>
      <c r="F587" s="15"/>
    </row>
    <row r="588" spans="1:6" s="43" customFormat="1" x14ac:dyDescent="0.25">
      <c r="A588" s="41" t="s">
        <v>0</v>
      </c>
      <c r="B588" s="44"/>
      <c r="C588" s="42" t="s">
        <v>10</v>
      </c>
      <c r="D588" s="20">
        <v>18</v>
      </c>
      <c r="E588" s="12">
        <v>2000</v>
      </c>
      <c r="F588" s="47">
        <f>E588*D588</f>
        <v>36000</v>
      </c>
    </row>
    <row r="589" spans="1:6" s="43" customFormat="1" x14ac:dyDescent="0.25">
      <c r="A589" s="41"/>
      <c r="B589" s="44"/>
      <c r="C589" s="42"/>
      <c r="D589" s="20"/>
      <c r="E589" s="12"/>
      <c r="F589" s="47"/>
    </row>
    <row r="590" spans="1:6" s="43" customFormat="1" x14ac:dyDescent="0.25">
      <c r="A590" s="41" t="s">
        <v>5</v>
      </c>
      <c r="B590" s="44"/>
      <c r="C590" s="42" t="s">
        <v>21</v>
      </c>
      <c r="D590" s="20">
        <v>26</v>
      </c>
      <c r="E590" s="12">
        <v>900</v>
      </c>
      <c r="F590" s="47">
        <f>E590*D590</f>
        <v>23400</v>
      </c>
    </row>
    <row r="591" spans="1:6" s="43" customFormat="1" x14ac:dyDescent="0.25">
      <c r="A591" s="41"/>
      <c r="B591" s="44"/>
      <c r="C591" s="42"/>
      <c r="D591" s="20"/>
      <c r="E591" s="12"/>
      <c r="F591" s="47"/>
    </row>
    <row r="592" spans="1:6" s="43" customFormat="1" x14ac:dyDescent="0.25">
      <c r="A592" s="41" t="s">
        <v>6</v>
      </c>
      <c r="B592" s="44"/>
      <c r="C592" s="42" t="s">
        <v>21</v>
      </c>
      <c r="D592" s="20">
        <v>30</v>
      </c>
      <c r="E592" s="12">
        <v>350</v>
      </c>
      <c r="F592" s="47">
        <f>E592*D592</f>
        <v>10500</v>
      </c>
    </row>
    <row r="593" spans="1:6" s="43" customFormat="1" x14ac:dyDescent="0.25">
      <c r="A593" s="41"/>
      <c r="B593" s="44"/>
      <c r="C593" s="42"/>
      <c r="D593" s="20"/>
      <c r="E593" s="12"/>
      <c r="F593" s="47"/>
    </row>
    <row r="594" spans="1:6" s="43" customFormat="1" x14ac:dyDescent="0.25">
      <c r="A594" s="41" t="s">
        <v>7</v>
      </c>
      <c r="B594" s="44"/>
      <c r="C594" s="42" t="s">
        <v>21</v>
      </c>
      <c r="D594" s="20">
        <v>27</v>
      </c>
      <c r="E594" s="12">
        <f>E592</f>
        <v>350</v>
      </c>
      <c r="F594" s="47">
        <f>E594*D594</f>
        <v>9450</v>
      </c>
    </row>
    <row r="595" spans="1:6" s="43" customFormat="1" x14ac:dyDescent="0.25">
      <c r="A595" s="41"/>
      <c r="B595" s="44"/>
      <c r="C595" s="42"/>
      <c r="D595" s="20"/>
      <c r="E595" s="12"/>
      <c r="F595" s="47"/>
    </row>
    <row r="596" spans="1:6" s="43" customFormat="1" x14ac:dyDescent="0.25">
      <c r="A596" s="41" t="s">
        <v>1</v>
      </c>
      <c r="B596" s="44"/>
      <c r="C596" s="42" t="s">
        <v>21</v>
      </c>
      <c r="D596" s="20">
        <v>41</v>
      </c>
      <c r="E596" s="12">
        <f>E594</f>
        <v>350</v>
      </c>
      <c r="F596" s="47">
        <f>E596*D596</f>
        <v>14350</v>
      </c>
    </row>
    <row r="597" spans="1:6" s="43" customFormat="1" x14ac:dyDescent="0.25">
      <c r="A597" s="41"/>
      <c r="B597" s="44"/>
      <c r="C597" s="42"/>
      <c r="D597" s="20"/>
      <c r="E597" s="12"/>
      <c r="F597" s="47"/>
    </row>
    <row r="598" spans="1:6" s="43" customFormat="1" x14ac:dyDescent="0.25">
      <c r="A598" s="41" t="s">
        <v>2</v>
      </c>
      <c r="B598" s="44"/>
      <c r="C598" s="42" t="s">
        <v>21</v>
      </c>
      <c r="D598" s="20">
        <v>132</v>
      </c>
      <c r="E598" s="12">
        <f>E596</f>
        <v>350</v>
      </c>
      <c r="F598" s="47">
        <f>E598*D598</f>
        <v>46200</v>
      </c>
    </row>
    <row r="599" spans="1:6" s="43" customFormat="1" x14ac:dyDescent="0.25">
      <c r="A599" s="41"/>
      <c r="B599" s="44"/>
      <c r="C599" s="42"/>
      <c r="D599" s="20"/>
      <c r="E599" s="12"/>
      <c r="F599" s="47"/>
    </row>
    <row r="600" spans="1:6" s="43" customFormat="1" x14ac:dyDescent="0.25">
      <c r="A600" s="41" t="s">
        <v>3</v>
      </c>
      <c r="B600" s="44"/>
      <c r="C600" s="42" t="s">
        <v>21</v>
      </c>
      <c r="D600" s="20">
        <v>30</v>
      </c>
      <c r="E600" s="12">
        <f>E598</f>
        <v>350</v>
      </c>
      <c r="F600" s="47">
        <f>E600*D600</f>
        <v>10500</v>
      </c>
    </row>
    <row r="601" spans="1:6" s="43" customFormat="1" x14ac:dyDescent="0.25">
      <c r="A601" s="41"/>
      <c r="B601" s="44"/>
      <c r="C601" s="42"/>
      <c r="D601" s="20"/>
      <c r="E601" s="12"/>
      <c r="F601" s="47"/>
    </row>
    <row r="602" spans="1:6" s="43" customFormat="1" x14ac:dyDescent="0.25">
      <c r="A602" s="41" t="s">
        <v>4</v>
      </c>
      <c r="B602" s="44"/>
      <c r="C602" s="42" t="s">
        <v>21</v>
      </c>
      <c r="D602" s="20">
        <v>26</v>
      </c>
      <c r="E602" s="12">
        <v>350</v>
      </c>
      <c r="F602" s="47">
        <f>E602*D602</f>
        <v>9100</v>
      </c>
    </row>
    <row r="603" spans="1:6" s="43" customFormat="1" x14ac:dyDescent="0.25">
      <c r="A603" s="41"/>
      <c r="B603" s="44"/>
      <c r="C603" s="42"/>
      <c r="D603" s="20"/>
      <c r="E603" s="12"/>
      <c r="F603" s="47"/>
    </row>
    <row r="604" spans="1:6" s="43" customFormat="1" x14ac:dyDescent="0.25">
      <c r="A604" s="41" t="s">
        <v>8</v>
      </c>
      <c r="B604" s="44"/>
      <c r="C604" s="42" t="s">
        <v>21</v>
      </c>
      <c r="D604" s="20">
        <v>74</v>
      </c>
      <c r="E604" s="12">
        <f>E602</f>
        <v>350</v>
      </c>
      <c r="F604" s="47">
        <f>E604*D604</f>
        <v>25900</v>
      </c>
    </row>
    <row r="605" spans="1:6" s="43" customFormat="1" x14ac:dyDescent="0.25">
      <c r="A605" s="41"/>
      <c r="B605" s="44"/>
      <c r="C605" s="42"/>
      <c r="D605" s="20"/>
      <c r="E605" s="12"/>
      <c r="F605" s="47"/>
    </row>
    <row r="606" spans="1:6" x14ac:dyDescent="0.25">
      <c r="A606" s="24"/>
      <c r="B606" s="26" t="s">
        <v>24</v>
      </c>
      <c r="C606" s="16"/>
      <c r="D606" s="38"/>
      <c r="E606" s="28"/>
      <c r="F606" s="17">
        <f>SUM(F587:F605)</f>
        <v>185400</v>
      </c>
    </row>
    <row r="607" spans="1:6" x14ac:dyDescent="0.25">
      <c r="A607" s="18"/>
      <c r="B607" s="40"/>
      <c r="C607" s="19"/>
      <c r="D607" s="20"/>
      <c r="E607" s="48"/>
      <c r="F607" s="4"/>
    </row>
    <row r="608" spans="1:6" s="43" customFormat="1" x14ac:dyDescent="0.25">
      <c r="A608" s="41" t="s">
        <v>0</v>
      </c>
      <c r="B608" s="44"/>
      <c r="C608" s="42" t="s">
        <v>21</v>
      </c>
      <c r="D608" s="20">
        <v>11</v>
      </c>
      <c r="E608" s="12">
        <v>800</v>
      </c>
      <c r="F608" s="47">
        <f>E608*D608</f>
        <v>8800</v>
      </c>
    </row>
    <row r="609" spans="1:6" s="43" customFormat="1" x14ac:dyDescent="0.25">
      <c r="A609" s="41"/>
      <c r="B609" s="44"/>
      <c r="C609" s="42"/>
      <c r="D609" s="20"/>
      <c r="E609" s="12"/>
      <c r="F609" s="47"/>
    </row>
    <row r="610" spans="1:6" s="43" customFormat="1" x14ac:dyDescent="0.25">
      <c r="A610" s="41" t="s">
        <v>5</v>
      </c>
      <c r="B610" s="44"/>
      <c r="C610" s="42" t="s">
        <v>21</v>
      </c>
      <c r="D610" s="20">
        <v>11</v>
      </c>
      <c r="E610" s="12">
        <f>350*0.3</f>
        <v>105</v>
      </c>
      <c r="F610" s="47">
        <f>E610*D610</f>
        <v>1155</v>
      </c>
    </row>
    <row r="611" spans="1:6" s="43" customFormat="1" x14ac:dyDescent="0.25">
      <c r="A611" s="41"/>
      <c r="B611" s="44"/>
      <c r="C611" s="42"/>
      <c r="D611" s="20"/>
      <c r="E611" s="12"/>
      <c r="F611" s="47"/>
    </row>
    <row r="612" spans="1:6" s="43" customFormat="1" x14ac:dyDescent="0.25">
      <c r="A612" s="41" t="s">
        <v>6</v>
      </c>
      <c r="B612" s="44"/>
      <c r="C612" s="42" t="s">
        <v>21</v>
      </c>
      <c r="D612" s="20">
        <v>11</v>
      </c>
      <c r="E612" s="12">
        <v>1000</v>
      </c>
      <c r="F612" s="47">
        <f>E612*D612</f>
        <v>11000</v>
      </c>
    </row>
    <row r="613" spans="1:6" s="43" customFormat="1" x14ac:dyDescent="0.25">
      <c r="A613" s="41"/>
      <c r="B613" s="44"/>
      <c r="C613" s="42"/>
      <c r="D613" s="20"/>
      <c r="E613" s="12"/>
      <c r="F613" s="47"/>
    </row>
    <row r="614" spans="1:6" s="43" customFormat="1" x14ac:dyDescent="0.25">
      <c r="A614" s="41" t="s">
        <v>7</v>
      </c>
      <c r="B614" s="44"/>
      <c r="C614" s="42" t="s">
        <v>22</v>
      </c>
      <c r="D614" s="20">
        <v>2</v>
      </c>
      <c r="E614" s="12">
        <v>1000</v>
      </c>
      <c r="F614" s="47">
        <f>E614*D614</f>
        <v>2000</v>
      </c>
    </row>
    <row r="615" spans="1:6" s="43" customFormat="1" x14ac:dyDescent="0.25">
      <c r="A615" s="41"/>
      <c r="B615" s="44"/>
      <c r="C615" s="42"/>
      <c r="D615" s="20"/>
      <c r="E615" s="12"/>
      <c r="F615" s="47"/>
    </row>
    <row r="616" spans="1:6" s="43" customFormat="1" x14ac:dyDescent="0.25">
      <c r="A616" s="41" t="s">
        <v>1</v>
      </c>
      <c r="B616" s="44"/>
      <c r="C616" s="42" t="s">
        <v>22</v>
      </c>
      <c r="D616" s="20">
        <v>2</v>
      </c>
      <c r="E616" s="12">
        <v>1000</v>
      </c>
      <c r="F616" s="47">
        <f>E616*D616</f>
        <v>2000</v>
      </c>
    </row>
    <row r="617" spans="1:6" s="43" customFormat="1" x14ac:dyDescent="0.25">
      <c r="A617" s="41"/>
      <c r="B617" s="44"/>
      <c r="C617" s="42"/>
      <c r="D617" s="20"/>
      <c r="E617" s="12"/>
      <c r="F617" s="47"/>
    </row>
    <row r="618" spans="1:6" s="43" customFormat="1" x14ac:dyDescent="0.25">
      <c r="A618" s="41" t="s">
        <v>2</v>
      </c>
      <c r="B618" s="44"/>
      <c r="C618" s="42" t="s">
        <v>21</v>
      </c>
      <c r="D618" s="20">
        <v>6</v>
      </c>
      <c r="E618" s="12">
        <v>1000</v>
      </c>
      <c r="F618" s="47">
        <f>E618*D618</f>
        <v>6000</v>
      </c>
    </row>
    <row r="619" spans="1:6" s="43" customFormat="1" x14ac:dyDescent="0.25">
      <c r="A619" s="41"/>
      <c r="B619" s="44"/>
      <c r="C619" s="42"/>
      <c r="D619" s="20"/>
      <c r="E619" s="12"/>
      <c r="F619" s="47"/>
    </row>
    <row r="620" spans="1:6" s="43" customFormat="1" x14ac:dyDescent="0.25">
      <c r="A620" s="41" t="s">
        <v>3</v>
      </c>
      <c r="B620" s="44"/>
      <c r="C620" s="42" t="s">
        <v>22</v>
      </c>
      <c r="D620" s="20">
        <v>2</v>
      </c>
      <c r="E620" s="12">
        <v>1000</v>
      </c>
      <c r="F620" s="47">
        <f>E620*D620</f>
        <v>2000</v>
      </c>
    </row>
    <row r="621" spans="1:6" s="43" customFormat="1" x14ac:dyDescent="0.25">
      <c r="A621" s="41"/>
      <c r="B621" s="44"/>
      <c r="C621" s="42"/>
      <c r="D621" s="20"/>
      <c r="E621" s="12"/>
      <c r="F621" s="47"/>
    </row>
    <row r="622" spans="1:6" s="43" customFormat="1" x14ac:dyDescent="0.25">
      <c r="A622" s="41" t="s">
        <v>4</v>
      </c>
      <c r="B622" s="44"/>
      <c r="C622" s="42" t="s">
        <v>22</v>
      </c>
      <c r="D622" s="20">
        <v>2</v>
      </c>
      <c r="E622" s="12">
        <v>1000</v>
      </c>
      <c r="F622" s="47">
        <f>E622*D622</f>
        <v>2000</v>
      </c>
    </row>
    <row r="623" spans="1:6" s="43" customFormat="1" ht="15" customHeight="1" x14ac:dyDescent="0.25">
      <c r="A623" s="41"/>
      <c r="B623" s="44"/>
      <c r="C623" s="42"/>
      <c r="D623" s="20"/>
      <c r="E623" s="12"/>
      <c r="F623" s="47"/>
    </row>
    <row r="624" spans="1:6" s="43" customFormat="1" x14ac:dyDescent="0.25">
      <c r="A624" s="41" t="s">
        <v>8</v>
      </c>
      <c r="B624" s="44"/>
      <c r="C624" s="42" t="s">
        <v>10</v>
      </c>
      <c r="D624" s="20">
        <v>11</v>
      </c>
      <c r="E624" s="12">
        <v>350</v>
      </c>
      <c r="F624" s="47">
        <f>E624*D624</f>
        <v>3850</v>
      </c>
    </row>
    <row r="625" spans="1:6" s="43" customFormat="1" x14ac:dyDescent="0.25">
      <c r="A625" s="41"/>
      <c r="B625" s="44"/>
      <c r="C625" s="42"/>
      <c r="D625" s="20"/>
      <c r="E625" s="12"/>
      <c r="F625" s="47"/>
    </row>
    <row r="626" spans="1:6" s="43" customFormat="1" x14ac:dyDescent="0.25">
      <c r="A626" s="41" t="s">
        <v>4</v>
      </c>
      <c r="B626" s="44"/>
      <c r="C626" s="42" t="s">
        <v>10</v>
      </c>
      <c r="D626" s="20">
        <v>4</v>
      </c>
      <c r="E626" s="12">
        <v>1500</v>
      </c>
      <c r="F626" s="47">
        <f>E626*D626</f>
        <v>6000</v>
      </c>
    </row>
    <row r="627" spans="1:6" s="43" customFormat="1" ht="15" customHeight="1" x14ac:dyDescent="0.25">
      <c r="A627" s="41"/>
      <c r="B627" s="44"/>
      <c r="C627" s="42"/>
      <c r="D627" s="20"/>
      <c r="E627" s="12"/>
      <c r="F627" s="47"/>
    </row>
    <row r="628" spans="1:6" s="43" customFormat="1" x14ac:dyDescent="0.25">
      <c r="A628" s="41" t="s">
        <v>8</v>
      </c>
      <c r="B628" s="44"/>
      <c r="C628" s="42" t="s">
        <v>21</v>
      </c>
      <c r="D628" s="20">
        <v>22</v>
      </c>
      <c r="E628" s="12">
        <v>200</v>
      </c>
      <c r="F628" s="47">
        <f>E628*D628</f>
        <v>4400</v>
      </c>
    </row>
    <row r="629" spans="1:6" s="43" customFormat="1" x14ac:dyDescent="0.25">
      <c r="A629" s="41"/>
      <c r="B629" s="44"/>
      <c r="C629" s="42"/>
      <c r="D629" s="20"/>
      <c r="E629" s="12"/>
      <c r="F629" s="47"/>
    </row>
    <row r="630" spans="1:6" x14ac:dyDescent="0.25">
      <c r="A630" s="18"/>
      <c r="B630" s="26" t="s">
        <v>24</v>
      </c>
      <c r="C630" s="19"/>
      <c r="D630" s="20"/>
      <c r="E630" s="48"/>
      <c r="F630" s="50">
        <f>SUM(F607:F629)</f>
        <v>49205</v>
      </c>
    </row>
    <row r="631" spans="1:6" x14ac:dyDescent="0.25">
      <c r="A631" s="18"/>
      <c r="B631" s="40"/>
      <c r="C631" s="19"/>
      <c r="D631" s="20"/>
      <c r="E631" s="48"/>
      <c r="F631" s="4"/>
    </row>
    <row r="632" spans="1:6" s="43" customFormat="1" x14ac:dyDescent="0.25">
      <c r="A632" s="41"/>
      <c r="B632" s="44" t="s">
        <v>59</v>
      </c>
      <c r="C632" s="42"/>
      <c r="D632" s="20"/>
      <c r="E632" s="12"/>
      <c r="F632" s="47">
        <f>F606</f>
        <v>185400</v>
      </c>
    </row>
    <row r="633" spans="1:6" s="43" customFormat="1" x14ac:dyDescent="0.25">
      <c r="A633" s="41"/>
      <c r="B633" s="44"/>
      <c r="C633" s="42"/>
      <c r="D633" s="20"/>
      <c r="E633" s="12"/>
      <c r="F633" s="47"/>
    </row>
    <row r="634" spans="1:6" s="43" customFormat="1" x14ac:dyDescent="0.25">
      <c r="A634" s="41"/>
      <c r="B634" s="44" t="s">
        <v>52</v>
      </c>
      <c r="C634" s="42"/>
      <c r="D634" s="20"/>
      <c r="E634" s="12"/>
      <c r="F634" s="47">
        <f>F630</f>
        <v>49205</v>
      </c>
    </row>
    <row r="635" spans="1:6" s="43" customFormat="1" x14ac:dyDescent="0.25">
      <c r="A635" s="41"/>
      <c r="B635" s="44"/>
      <c r="C635" s="42"/>
      <c r="D635" s="20"/>
      <c r="E635" s="12"/>
      <c r="F635" s="47"/>
    </row>
    <row r="636" spans="1:6" s="43" customFormat="1" x14ac:dyDescent="0.25">
      <c r="A636" s="41"/>
      <c r="B636" s="44"/>
      <c r="C636" s="42"/>
      <c r="D636" s="20"/>
      <c r="E636" s="12"/>
      <c r="F636" s="47"/>
    </row>
    <row r="637" spans="1:6" x14ac:dyDescent="0.25">
      <c r="A637" s="24"/>
      <c r="B637" s="26" t="s">
        <v>24</v>
      </c>
      <c r="C637" s="16"/>
      <c r="D637" s="38"/>
      <c r="E637" s="28"/>
      <c r="F637" s="17">
        <f>SUM(F631:F636)</f>
        <v>234605</v>
      </c>
    </row>
    <row r="638" spans="1:6" x14ac:dyDescent="0.25">
      <c r="A638" s="23"/>
      <c r="B638" s="40"/>
      <c r="C638" s="14"/>
      <c r="D638" s="37"/>
      <c r="E638" s="29"/>
      <c r="F638" s="15"/>
    </row>
    <row r="639" spans="1:6" x14ac:dyDescent="0.25">
      <c r="A639" s="2"/>
      <c r="B639" s="56" t="s">
        <v>25</v>
      </c>
      <c r="C639" s="20"/>
      <c r="D639" s="20"/>
      <c r="E639" s="49"/>
      <c r="F639" s="4"/>
    </row>
    <row r="640" spans="1:6" x14ac:dyDescent="0.25">
      <c r="A640" s="2"/>
      <c r="B640" s="56"/>
      <c r="C640" s="20"/>
      <c r="D640" s="20"/>
      <c r="E640" s="49"/>
      <c r="F640" s="4"/>
    </row>
    <row r="641" spans="1:8" s="43" customFormat="1" x14ac:dyDescent="0.25">
      <c r="A641" s="41" t="s">
        <v>0</v>
      </c>
      <c r="B641" s="44"/>
      <c r="C641" s="42" t="s">
        <v>21</v>
      </c>
      <c r="D641" s="20">
        <v>8</v>
      </c>
      <c r="E641" s="12">
        <v>650</v>
      </c>
      <c r="F641" s="47">
        <f>E641*D641</f>
        <v>5200</v>
      </c>
    </row>
    <row r="642" spans="1:8" s="43" customFormat="1" x14ac:dyDescent="0.25">
      <c r="A642" s="41"/>
      <c r="B642" s="44"/>
      <c r="C642" s="42"/>
      <c r="D642" s="20"/>
      <c r="E642" s="12"/>
      <c r="F642" s="47"/>
    </row>
    <row r="643" spans="1:8" s="43" customFormat="1" x14ac:dyDescent="0.25">
      <c r="A643" s="41" t="s">
        <v>5</v>
      </c>
      <c r="B643" s="44"/>
      <c r="C643" s="42" t="s">
        <v>21</v>
      </c>
      <c r="D643" s="20">
        <v>8</v>
      </c>
      <c r="E643" s="12">
        <f>350*0.3</f>
        <v>105</v>
      </c>
      <c r="F643" s="47">
        <f>E643*D643</f>
        <v>840</v>
      </c>
    </row>
    <row r="644" spans="1:8" s="43" customFormat="1" x14ac:dyDescent="0.25">
      <c r="A644" s="41"/>
      <c r="B644" s="44"/>
      <c r="C644" s="42"/>
      <c r="D644" s="20"/>
      <c r="E644" s="12"/>
      <c r="F644" s="47"/>
    </row>
    <row r="645" spans="1:8" s="43" customFormat="1" x14ac:dyDescent="0.25">
      <c r="A645" s="41" t="s">
        <v>6</v>
      </c>
      <c r="B645" s="44"/>
      <c r="C645" s="42" t="s">
        <v>22</v>
      </c>
      <c r="D645" s="20">
        <v>2</v>
      </c>
      <c r="E645" s="12">
        <f>H645*1.8*0.9</f>
        <v>17820</v>
      </c>
      <c r="F645" s="47">
        <f>E645*D645</f>
        <v>35640</v>
      </c>
      <c r="H645" s="43">
        <v>11000</v>
      </c>
    </row>
    <row r="646" spans="1:8" s="43" customFormat="1" x14ac:dyDescent="0.25">
      <c r="A646" s="41"/>
      <c r="B646" s="44"/>
      <c r="C646" s="42"/>
      <c r="D646" s="20"/>
      <c r="E646" s="12"/>
      <c r="F646" s="47"/>
    </row>
    <row r="647" spans="1:8" s="43" customFormat="1" x14ac:dyDescent="0.25">
      <c r="A647" s="41" t="s">
        <v>7</v>
      </c>
      <c r="B647" s="44"/>
      <c r="C647" s="42" t="s">
        <v>22</v>
      </c>
      <c r="D647" s="20">
        <v>2</v>
      </c>
      <c r="E647" s="12">
        <f>H645*1.2*0.9</f>
        <v>11880</v>
      </c>
      <c r="F647" s="47">
        <f>E647*D647</f>
        <v>23760</v>
      </c>
    </row>
    <row r="648" spans="1:8" s="43" customFormat="1" x14ac:dyDescent="0.25">
      <c r="A648" s="41"/>
      <c r="B648" s="44"/>
      <c r="C648" s="42"/>
      <c r="D648" s="20"/>
      <c r="E648" s="12"/>
      <c r="F648" s="47"/>
    </row>
    <row r="649" spans="1:8" s="43" customFormat="1" x14ac:dyDescent="0.25">
      <c r="A649" s="41" t="s">
        <v>1</v>
      </c>
      <c r="B649" s="44"/>
      <c r="C649" s="42" t="s">
        <v>22</v>
      </c>
      <c r="D649" s="20">
        <v>2</v>
      </c>
      <c r="E649" s="12">
        <f>H645*0.9</f>
        <v>9900</v>
      </c>
      <c r="F649" s="47">
        <f>E649*D649</f>
        <v>19800</v>
      </c>
    </row>
    <row r="650" spans="1:8" s="43" customFormat="1" x14ac:dyDescent="0.25">
      <c r="A650" s="41"/>
      <c r="B650" s="44"/>
      <c r="C650" s="42"/>
      <c r="D650" s="20"/>
      <c r="E650" s="12"/>
      <c r="F650" s="47"/>
    </row>
    <row r="651" spans="1:8" s="43" customFormat="1" x14ac:dyDescent="0.25">
      <c r="A651" s="41" t="s">
        <v>2</v>
      </c>
      <c r="B651" s="44"/>
      <c r="C651" s="42" t="s">
        <v>22</v>
      </c>
      <c r="D651" s="20">
        <v>1</v>
      </c>
      <c r="E651" s="12">
        <f>H645*0.75*0.9</f>
        <v>7425</v>
      </c>
      <c r="F651" s="47">
        <f>E651*D651</f>
        <v>7425</v>
      </c>
    </row>
    <row r="652" spans="1:8" s="43" customFormat="1" x14ac:dyDescent="0.25">
      <c r="A652" s="41"/>
      <c r="B652" s="44"/>
      <c r="C652" s="42"/>
      <c r="D652" s="20"/>
      <c r="E652" s="12"/>
      <c r="F652" s="47"/>
    </row>
    <row r="653" spans="1:8" s="43" customFormat="1" x14ac:dyDescent="0.25">
      <c r="A653" s="41" t="s">
        <v>3</v>
      </c>
      <c r="B653" s="44"/>
      <c r="C653" s="42" t="s">
        <v>10</v>
      </c>
      <c r="D653" s="20">
        <v>2</v>
      </c>
      <c r="E653" s="12">
        <v>1400</v>
      </c>
      <c r="F653" s="47">
        <f>E653*D653</f>
        <v>2800</v>
      </c>
    </row>
    <row r="654" spans="1:8" s="43" customFormat="1" x14ac:dyDescent="0.25">
      <c r="A654" s="41"/>
      <c r="B654" s="44"/>
      <c r="C654" s="42"/>
      <c r="D654" s="20"/>
      <c r="E654" s="12"/>
      <c r="F654" s="47"/>
    </row>
    <row r="655" spans="1:8" s="43" customFormat="1" x14ac:dyDescent="0.25">
      <c r="A655" s="41" t="s">
        <v>4</v>
      </c>
      <c r="B655" s="44"/>
      <c r="C655" s="42" t="s">
        <v>10</v>
      </c>
      <c r="D655" s="20">
        <v>7</v>
      </c>
      <c r="E655" s="12">
        <v>1500</v>
      </c>
      <c r="F655" s="47">
        <f>E655*D655</f>
        <v>10500</v>
      </c>
    </row>
    <row r="656" spans="1:8" s="43" customFormat="1" x14ac:dyDescent="0.25">
      <c r="A656" s="41"/>
      <c r="B656" s="44"/>
      <c r="C656" s="42"/>
      <c r="D656" s="20"/>
      <c r="E656" s="12"/>
      <c r="F656" s="47"/>
    </row>
    <row r="657" spans="1:6" s="43" customFormat="1" x14ac:dyDescent="0.25">
      <c r="A657" s="41" t="s">
        <v>8</v>
      </c>
      <c r="B657" s="44"/>
      <c r="C657" s="42" t="s">
        <v>10</v>
      </c>
      <c r="D657" s="20">
        <v>16</v>
      </c>
      <c r="E657" s="12">
        <v>350</v>
      </c>
      <c r="F657" s="47">
        <f>E657*D657</f>
        <v>5600</v>
      </c>
    </row>
    <row r="658" spans="1:6" s="43" customFormat="1" x14ac:dyDescent="0.25">
      <c r="A658" s="41"/>
      <c r="B658" s="44"/>
      <c r="C658" s="42"/>
      <c r="D658" s="20"/>
      <c r="E658" s="12"/>
      <c r="F658" s="47"/>
    </row>
    <row r="659" spans="1:6" x14ac:dyDescent="0.25">
      <c r="A659" s="24"/>
      <c r="B659" s="26" t="s">
        <v>24</v>
      </c>
      <c r="C659" s="16"/>
      <c r="D659" s="38"/>
      <c r="E659" s="28"/>
      <c r="F659" s="17">
        <f>SUM(F641:F658)</f>
        <v>111565</v>
      </c>
    </row>
    <row r="660" spans="1:6" x14ac:dyDescent="0.25">
      <c r="A660" s="18"/>
      <c r="B660" s="40"/>
      <c r="C660" s="19"/>
      <c r="D660" s="20"/>
      <c r="E660" s="48"/>
      <c r="F660" s="4"/>
    </row>
    <row r="661" spans="1:6" x14ac:dyDescent="0.25">
      <c r="A661" s="2"/>
      <c r="B661" s="56" t="s">
        <v>26</v>
      </c>
      <c r="C661" s="20"/>
      <c r="D661" s="20"/>
      <c r="E661" s="49"/>
      <c r="F661" s="4"/>
    </row>
    <row r="662" spans="1:6" x14ac:dyDescent="0.25">
      <c r="A662" s="2"/>
      <c r="B662" s="56"/>
      <c r="C662" s="20"/>
      <c r="D662" s="20"/>
      <c r="E662" s="49"/>
      <c r="F662" s="4"/>
    </row>
    <row r="663" spans="1:6" s="43" customFormat="1" x14ac:dyDescent="0.25">
      <c r="A663" s="41" t="s">
        <v>0</v>
      </c>
      <c r="B663" s="44"/>
      <c r="C663" s="42" t="s">
        <v>22</v>
      </c>
      <c r="D663" s="20">
        <v>3</v>
      </c>
      <c r="E663" s="12">
        <f>12000*0.9*2.4</f>
        <v>25920</v>
      </c>
      <c r="F663" s="47">
        <f>E663*D663</f>
        <v>77760</v>
      </c>
    </row>
    <row r="664" spans="1:6" s="43" customFormat="1" x14ac:dyDescent="0.25">
      <c r="A664" s="41"/>
      <c r="B664" s="44"/>
      <c r="C664" s="42"/>
      <c r="D664" s="20"/>
      <c r="E664" s="12"/>
      <c r="F664" s="47"/>
    </row>
    <row r="665" spans="1:6" s="43" customFormat="1" x14ac:dyDescent="0.25">
      <c r="A665" s="41" t="s">
        <v>5</v>
      </c>
      <c r="B665" s="44"/>
      <c r="C665" s="42" t="s">
        <v>22</v>
      </c>
      <c r="D665" s="20">
        <v>1</v>
      </c>
      <c r="E665" s="12">
        <f>12000*1.2*2.4</f>
        <v>34560</v>
      </c>
      <c r="F665" s="47">
        <f>E665*D665</f>
        <v>34560</v>
      </c>
    </row>
    <row r="666" spans="1:6" s="43" customFormat="1" x14ac:dyDescent="0.25">
      <c r="A666" s="41"/>
      <c r="B666" s="44"/>
      <c r="C666" s="42"/>
      <c r="D666" s="20"/>
      <c r="E666" s="12"/>
      <c r="F666" s="47"/>
    </row>
    <row r="667" spans="1:6" s="43" customFormat="1" x14ac:dyDescent="0.25">
      <c r="A667" s="41" t="s">
        <v>6</v>
      </c>
      <c r="B667" s="44"/>
      <c r="C667" s="42" t="s">
        <v>21</v>
      </c>
      <c r="D667" s="20">
        <v>24</v>
      </c>
      <c r="E667" s="12">
        <v>1000</v>
      </c>
      <c r="F667" s="47">
        <f>E667*D667</f>
        <v>24000</v>
      </c>
    </row>
    <row r="668" spans="1:6" s="43" customFormat="1" x14ac:dyDescent="0.25">
      <c r="A668" s="41"/>
      <c r="B668" s="44"/>
      <c r="C668" s="42"/>
      <c r="D668" s="20"/>
      <c r="E668" s="12"/>
      <c r="F668" s="47"/>
    </row>
    <row r="669" spans="1:6" s="43" customFormat="1" x14ac:dyDescent="0.25">
      <c r="A669" s="41" t="s">
        <v>7</v>
      </c>
      <c r="B669" s="44"/>
      <c r="C669" s="42" t="s">
        <v>10</v>
      </c>
      <c r="D669" s="20">
        <v>10</v>
      </c>
      <c r="E669" s="12">
        <v>350</v>
      </c>
      <c r="F669" s="47">
        <f>E669*D669</f>
        <v>3500</v>
      </c>
    </row>
    <row r="670" spans="1:6" s="43" customFormat="1" x14ac:dyDescent="0.25">
      <c r="A670" s="41"/>
      <c r="B670" s="44"/>
      <c r="C670" s="42"/>
      <c r="D670" s="20"/>
      <c r="E670" s="12"/>
      <c r="F670" s="47"/>
    </row>
    <row r="671" spans="1:6" s="43" customFormat="1" x14ac:dyDescent="0.25">
      <c r="A671" s="41" t="s">
        <v>1</v>
      </c>
      <c r="B671" s="44"/>
      <c r="C671" s="42" t="s">
        <v>21</v>
      </c>
      <c r="D671" s="20">
        <v>24</v>
      </c>
      <c r="E671" s="12">
        <f>E669*0.2</f>
        <v>70</v>
      </c>
      <c r="F671" s="47">
        <f>E671*D671</f>
        <v>1680</v>
      </c>
    </row>
    <row r="672" spans="1:6" s="43" customFormat="1" x14ac:dyDescent="0.25">
      <c r="A672" s="41"/>
      <c r="B672" s="44"/>
      <c r="C672" s="42"/>
      <c r="D672" s="20"/>
      <c r="E672" s="12"/>
      <c r="F672" s="47"/>
    </row>
    <row r="673" spans="1:6" s="43" customFormat="1" x14ac:dyDescent="0.25">
      <c r="A673" s="41" t="s">
        <v>100</v>
      </c>
      <c r="B673" s="44"/>
      <c r="C673" s="42" t="s">
        <v>41</v>
      </c>
      <c r="D673" s="20">
        <v>6</v>
      </c>
      <c r="E673" s="12">
        <v>350</v>
      </c>
      <c r="F673" s="47">
        <f>E673*D673</f>
        <v>2100</v>
      </c>
    </row>
    <row r="674" spans="1:6" s="43" customFormat="1" x14ac:dyDescent="0.25">
      <c r="A674" s="41"/>
      <c r="B674" s="44"/>
      <c r="C674" s="42"/>
      <c r="D674" s="20"/>
      <c r="E674" s="12"/>
      <c r="F674" s="47"/>
    </row>
    <row r="675" spans="1:6" s="43" customFormat="1" x14ac:dyDescent="0.25">
      <c r="A675" s="41" t="s">
        <v>101</v>
      </c>
      <c r="B675" s="44"/>
      <c r="C675" s="42" t="s">
        <v>22</v>
      </c>
      <c r="D675" s="20">
        <v>4</v>
      </c>
      <c r="E675" s="12">
        <v>2500</v>
      </c>
      <c r="F675" s="47">
        <f>E675*D675</f>
        <v>10000</v>
      </c>
    </row>
    <row r="676" spans="1:6" s="43" customFormat="1" x14ac:dyDescent="0.25">
      <c r="A676" s="41"/>
      <c r="B676" s="44"/>
      <c r="C676" s="42"/>
      <c r="D676" s="20"/>
      <c r="E676" s="12"/>
      <c r="F676" s="47"/>
    </row>
    <row r="677" spans="1:6" s="43" customFormat="1" x14ac:dyDescent="0.25">
      <c r="A677" s="41" t="s">
        <v>102</v>
      </c>
      <c r="B677" s="44"/>
      <c r="C677" s="42" t="s">
        <v>67</v>
      </c>
      <c r="D677" s="20">
        <v>4</v>
      </c>
      <c r="E677" s="12">
        <v>1500</v>
      </c>
      <c r="F677" s="47">
        <f>E677*D677</f>
        <v>6000</v>
      </c>
    </row>
    <row r="678" spans="1:6" s="43" customFormat="1" x14ac:dyDescent="0.25">
      <c r="A678" s="41"/>
      <c r="B678" s="44"/>
      <c r="C678" s="42"/>
      <c r="D678" s="20"/>
      <c r="E678" s="12"/>
      <c r="F678" s="47"/>
    </row>
    <row r="679" spans="1:6" s="43" customFormat="1" x14ac:dyDescent="0.25">
      <c r="A679" s="41" t="s">
        <v>94</v>
      </c>
      <c r="B679" s="44"/>
      <c r="C679" s="42" t="s">
        <v>67</v>
      </c>
      <c r="D679" s="20">
        <v>4</v>
      </c>
      <c r="E679" s="12">
        <v>100</v>
      </c>
      <c r="F679" s="47">
        <f>E679*D679</f>
        <v>400</v>
      </c>
    </row>
    <row r="680" spans="1:6" s="43" customFormat="1" x14ac:dyDescent="0.25">
      <c r="A680" s="41"/>
      <c r="B680" s="44"/>
      <c r="C680" s="42"/>
      <c r="D680" s="20"/>
      <c r="E680" s="12"/>
      <c r="F680" s="47"/>
    </row>
    <row r="681" spans="1:6" s="43" customFormat="1" x14ac:dyDescent="0.25">
      <c r="A681" s="41" t="s">
        <v>93</v>
      </c>
      <c r="B681" s="44"/>
      <c r="C681" s="42" t="s">
        <v>22</v>
      </c>
      <c r="D681" s="20">
        <v>8</v>
      </c>
      <c r="E681" s="12">
        <v>10000</v>
      </c>
      <c r="F681" s="47">
        <f>E681*D681</f>
        <v>80000</v>
      </c>
    </row>
    <row r="682" spans="1:6" s="43" customFormat="1" x14ac:dyDescent="0.25">
      <c r="A682" s="41"/>
      <c r="B682" s="44"/>
      <c r="C682" s="42"/>
      <c r="D682" s="20"/>
      <c r="E682" s="12"/>
      <c r="F682" s="47"/>
    </row>
    <row r="683" spans="1:6" s="43" customFormat="1" x14ac:dyDescent="0.25">
      <c r="A683" s="41" t="s">
        <v>95</v>
      </c>
      <c r="B683" s="44"/>
      <c r="C683" s="42" t="s">
        <v>21</v>
      </c>
      <c r="D683" s="20">
        <v>41</v>
      </c>
      <c r="E683" s="12">
        <v>1500</v>
      </c>
      <c r="F683" s="47">
        <f>E683*D683</f>
        <v>61500</v>
      </c>
    </row>
    <row r="684" spans="1:6" s="43" customFormat="1" x14ac:dyDescent="0.25">
      <c r="A684" s="41"/>
      <c r="B684" s="44"/>
      <c r="C684" s="42"/>
      <c r="D684" s="20"/>
      <c r="E684" s="12"/>
      <c r="F684" s="47"/>
    </row>
    <row r="685" spans="1:6" s="43" customFormat="1" x14ac:dyDescent="0.25">
      <c r="A685" s="41" t="s">
        <v>96</v>
      </c>
      <c r="B685" s="44"/>
      <c r="C685" s="42" t="s">
        <v>21</v>
      </c>
      <c r="D685" s="20">
        <v>41</v>
      </c>
      <c r="E685" s="12">
        <v>350</v>
      </c>
      <c r="F685" s="47">
        <f>E685*D685</f>
        <v>14350</v>
      </c>
    </row>
    <row r="686" spans="1:6" s="43" customFormat="1" x14ac:dyDescent="0.25">
      <c r="A686" s="41"/>
      <c r="B686" s="44"/>
      <c r="C686" s="42"/>
      <c r="D686" s="20"/>
      <c r="E686" s="12"/>
      <c r="F686" s="47"/>
    </row>
    <row r="687" spans="1:6" s="43" customFormat="1" x14ac:dyDescent="0.25">
      <c r="A687" s="41" t="s">
        <v>97</v>
      </c>
      <c r="B687" s="44"/>
      <c r="C687" s="42" t="s">
        <v>21</v>
      </c>
      <c r="D687" s="20">
        <v>8</v>
      </c>
      <c r="E687" s="12">
        <f>E683</f>
        <v>1500</v>
      </c>
      <c r="F687" s="47">
        <f>E687*D687</f>
        <v>12000</v>
      </c>
    </row>
    <row r="688" spans="1:6" s="43" customFormat="1" x14ac:dyDescent="0.25">
      <c r="A688" s="41"/>
      <c r="B688" s="44"/>
      <c r="C688" s="42"/>
      <c r="D688" s="20"/>
      <c r="E688" s="12"/>
      <c r="F688" s="47"/>
    </row>
    <row r="689" spans="1:6" s="43" customFormat="1" x14ac:dyDescent="0.25">
      <c r="A689" s="41" t="s">
        <v>98</v>
      </c>
      <c r="B689" s="44"/>
      <c r="C689" s="42" t="s">
        <v>21</v>
      </c>
      <c r="D689" s="20">
        <v>20</v>
      </c>
      <c r="E689" s="12">
        <v>200</v>
      </c>
      <c r="F689" s="47">
        <f>E689*D689</f>
        <v>4000</v>
      </c>
    </row>
    <row r="690" spans="1:6" s="43" customFormat="1" x14ac:dyDescent="0.25">
      <c r="A690" s="41"/>
      <c r="B690" s="44"/>
      <c r="C690" s="42"/>
      <c r="D690" s="20"/>
      <c r="E690" s="12"/>
      <c r="F690" s="47"/>
    </row>
    <row r="691" spans="1:6" x14ac:dyDescent="0.25">
      <c r="A691" s="24"/>
      <c r="B691" s="26" t="s">
        <v>24</v>
      </c>
      <c r="C691" s="16"/>
      <c r="D691" s="38"/>
      <c r="E691" s="28"/>
      <c r="F691" s="17">
        <f>SUM(F661:F689)</f>
        <v>331850</v>
      </c>
    </row>
    <row r="692" spans="1:6" x14ac:dyDescent="0.25">
      <c r="A692" s="23"/>
      <c r="B692" s="40"/>
      <c r="C692" s="14"/>
      <c r="D692" s="37"/>
      <c r="E692" s="29"/>
      <c r="F692" s="15"/>
    </row>
    <row r="693" spans="1:6" s="43" customFormat="1" x14ac:dyDescent="0.25">
      <c r="A693" s="41" t="s">
        <v>0</v>
      </c>
      <c r="B693" s="44"/>
      <c r="C693" s="42" t="s">
        <v>21</v>
      </c>
      <c r="D693" s="20">
        <v>41</v>
      </c>
      <c r="E693" s="12">
        <f>350*0.2</f>
        <v>70</v>
      </c>
      <c r="F693" s="47">
        <f>E693*D693</f>
        <v>2870</v>
      </c>
    </row>
    <row r="694" spans="1:6" s="43" customFormat="1" x14ac:dyDescent="0.25">
      <c r="A694" s="41"/>
      <c r="B694" s="44"/>
      <c r="C694" s="42"/>
      <c r="D694" s="20"/>
      <c r="E694" s="12"/>
      <c r="F694" s="47"/>
    </row>
    <row r="695" spans="1:6" s="43" customFormat="1" x14ac:dyDescent="0.25">
      <c r="A695" s="41" t="s">
        <v>5</v>
      </c>
      <c r="B695" s="44"/>
      <c r="C695" s="42" t="s">
        <v>21</v>
      </c>
      <c r="D695" s="20">
        <v>41</v>
      </c>
      <c r="E695" s="12">
        <f>E693/2</f>
        <v>35</v>
      </c>
      <c r="F695" s="47">
        <f>E695*D695</f>
        <v>1435</v>
      </c>
    </row>
    <row r="696" spans="1:6" s="43" customFormat="1" x14ac:dyDescent="0.25">
      <c r="A696" s="41"/>
      <c r="B696" s="44"/>
      <c r="C696" s="42"/>
      <c r="D696" s="20"/>
      <c r="E696" s="12"/>
      <c r="F696" s="47"/>
    </row>
    <row r="697" spans="1:6" s="43" customFormat="1" x14ac:dyDescent="0.25">
      <c r="A697" s="41" t="s">
        <v>6</v>
      </c>
      <c r="B697" s="44"/>
      <c r="C697" s="42" t="s">
        <v>10</v>
      </c>
      <c r="D697" s="20">
        <v>32</v>
      </c>
      <c r="E697" s="12">
        <v>350</v>
      </c>
      <c r="F697" s="47">
        <f>E697*D697</f>
        <v>11200</v>
      </c>
    </row>
    <row r="698" spans="1:6" s="43" customFormat="1" x14ac:dyDescent="0.25">
      <c r="A698" s="41"/>
      <c r="B698" s="44"/>
      <c r="C698" s="42"/>
      <c r="D698" s="20"/>
      <c r="E698" s="12"/>
      <c r="F698" s="47"/>
    </row>
    <row r="699" spans="1:6" s="43" customFormat="1" x14ac:dyDescent="0.25">
      <c r="A699" s="41" t="s">
        <v>107</v>
      </c>
      <c r="B699" s="44"/>
      <c r="C699" s="42" t="s">
        <v>21</v>
      </c>
      <c r="D699" s="20">
        <v>41</v>
      </c>
      <c r="E699" s="12">
        <f>350*0.2</f>
        <v>70</v>
      </c>
      <c r="F699" s="47">
        <f>E699*D699</f>
        <v>2870</v>
      </c>
    </row>
    <row r="700" spans="1:6" s="43" customFormat="1" x14ac:dyDescent="0.25">
      <c r="A700" s="41"/>
      <c r="B700" s="44"/>
      <c r="C700" s="42"/>
      <c r="D700" s="20"/>
      <c r="E700" s="12"/>
      <c r="F700" s="47"/>
    </row>
    <row r="701" spans="1:6" s="43" customFormat="1" x14ac:dyDescent="0.25">
      <c r="A701" s="41" t="s">
        <v>112</v>
      </c>
      <c r="B701" s="44"/>
      <c r="C701" s="42" t="s">
        <v>21</v>
      </c>
      <c r="D701" s="20">
        <v>61</v>
      </c>
      <c r="E701" s="12">
        <f>E699/2</f>
        <v>35</v>
      </c>
      <c r="F701" s="47">
        <f>E701*D701</f>
        <v>2135</v>
      </c>
    </row>
    <row r="702" spans="1:6" s="43" customFormat="1" x14ac:dyDescent="0.25">
      <c r="A702" s="41"/>
      <c r="B702" s="44"/>
      <c r="C702" s="42"/>
      <c r="D702" s="20"/>
      <c r="E702" s="12"/>
      <c r="F702" s="47"/>
    </row>
    <row r="703" spans="1:6" s="43" customFormat="1" x14ac:dyDescent="0.25">
      <c r="A703" s="41" t="s">
        <v>100</v>
      </c>
      <c r="B703" s="44"/>
      <c r="C703" s="42" t="s">
        <v>10</v>
      </c>
      <c r="D703" s="20">
        <v>3</v>
      </c>
      <c r="E703" s="12">
        <v>1500</v>
      </c>
      <c r="F703" s="47">
        <f>E703*D703</f>
        <v>4500</v>
      </c>
    </row>
    <row r="704" spans="1:6" s="43" customFormat="1" x14ac:dyDescent="0.25">
      <c r="A704" s="41"/>
      <c r="B704" s="44"/>
      <c r="C704" s="42"/>
      <c r="D704" s="20"/>
      <c r="E704" s="12"/>
      <c r="F704" s="47"/>
    </row>
    <row r="705" spans="1:6" s="43" customFormat="1" x14ac:dyDescent="0.25">
      <c r="A705" s="41" t="s">
        <v>101</v>
      </c>
      <c r="B705" s="44"/>
      <c r="C705" s="42" t="s">
        <v>41</v>
      </c>
      <c r="D705" s="20">
        <v>120</v>
      </c>
      <c r="E705" s="12">
        <v>350</v>
      </c>
      <c r="F705" s="47">
        <f>E705*D705</f>
        <v>42000</v>
      </c>
    </row>
    <row r="706" spans="1:6" s="43" customFormat="1" x14ac:dyDescent="0.25">
      <c r="A706" s="41"/>
      <c r="B706" s="44"/>
      <c r="C706" s="42"/>
      <c r="D706" s="20"/>
      <c r="E706" s="12"/>
      <c r="F706" s="47"/>
    </row>
    <row r="707" spans="1:6" s="43" customFormat="1" x14ac:dyDescent="0.25">
      <c r="A707" s="41" t="s">
        <v>102</v>
      </c>
      <c r="B707" s="44"/>
      <c r="C707" s="42" t="s">
        <v>22</v>
      </c>
      <c r="D707" s="20">
        <v>8</v>
      </c>
      <c r="E707" s="12">
        <v>1000</v>
      </c>
      <c r="F707" s="47">
        <f>E707*D707</f>
        <v>8000</v>
      </c>
    </row>
    <row r="708" spans="1:6" s="43" customFormat="1" x14ac:dyDescent="0.25">
      <c r="A708" s="41"/>
      <c r="B708" s="44"/>
      <c r="C708" s="42"/>
      <c r="D708" s="20"/>
      <c r="E708" s="12"/>
      <c r="F708" s="47"/>
    </row>
    <row r="709" spans="1:6" s="43" customFormat="1" x14ac:dyDescent="0.25">
      <c r="A709" s="41" t="s">
        <v>94</v>
      </c>
      <c r="B709" s="44"/>
      <c r="C709" s="42" t="s">
        <v>67</v>
      </c>
      <c r="D709" s="20">
        <v>8</v>
      </c>
      <c r="E709" s="12">
        <v>2500</v>
      </c>
      <c r="F709" s="47">
        <f>E709*D709</f>
        <v>20000</v>
      </c>
    </row>
    <row r="710" spans="1:6" s="43" customFormat="1" x14ac:dyDescent="0.25">
      <c r="A710" s="41"/>
      <c r="B710" s="44"/>
      <c r="C710" s="42"/>
      <c r="D710" s="20"/>
      <c r="E710" s="12"/>
      <c r="F710" s="47"/>
    </row>
    <row r="711" spans="1:6" s="43" customFormat="1" x14ac:dyDescent="0.25">
      <c r="A711" s="41" t="s">
        <v>93</v>
      </c>
      <c r="B711" s="44"/>
      <c r="C711" s="42" t="s">
        <v>22</v>
      </c>
      <c r="D711" s="20">
        <v>8</v>
      </c>
      <c r="E711" s="12">
        <v>100</v>
      </c>
      <c r="F711" s="47">
        <f>E711*D711</f>
        <v>800</v>
      </c>
    </row>
    <row r="712" spans="1:6" s="43" customFormat="1" x14ac:dyDescent="0.25">
      <c r="A712" s="41"/>
      <c r="B712" s="44"/>
      <c r="C712" s="42"/>
      <c r="D712" s="20"/>
      <c r="E712" s="12"/>
      <c r="F712" s="47"/>
    </row>
    <row r="713" spans="1:6" x14ac:dyDescent="0.25">
      <c r="A713" s="24"/>
      <c r="B713" s="26" t="s">
        <v>24</v>
      </c>
      <c r="C713" s="16"/>
      <c r="D713" s="38"/>
      <c r="E713" s="28"/>
      <c r="F713" s="17">
        <f>SUM(F692:F712)</f>
        <v>95810</v>
      </c>
    </row>
    <row r="714" spans="1:6" x14ac:dyDescent="0.25">
      <c r="A714" s="18"/>
      <c r="B714" s="40"/>
      <c r="C714" s="19"/>
      <c r="D714" s="20"/>
      <c r="E714" s="48"/>
      <c r="F714" s="4"/>
    </row>
    <row r="715" spans="1:6" s="43" customFormat="1" x14ac:dyDescent="0.25">
      <c r="A715" s="41"/>
      <c r="B715" s="44" t="s">
        <v>60</v>
      </c>
      <c r="C715" s="42"/>
      <c r="D715" s="20"/>
      <c r="E715" s="12"/>
      <c r="F715" s="47">
        <f>F691</f>
        <v>331850</v>
      </c>
    </row>
    <row r="716" spans="1:6" s="43" customFormat="1" x14ac:dyDescent="0.25">
      <c r="A716" s="41"/>
      <c r="B716" s="44"/>
      <c r="C716" s="42"/>
      <c r="D716" s="20"/>
      <c r="E716" s="12"/>
      <c r="F716" s="47"/>
    </row>
    <row r="717" spans="1:6" s="43" customFormat="1" x14ac:dyDescent="0.25">
      <c r="A717" s="41"/>
      <c r="B717" s="44" t="s">
        <v>40</v>
      </c>
      <c r="C717" s="42"/>
      <c r="D717" s="20"/>
      <c r="E717" s="12"/>
      <c r="F717" s="47">
        <f>F713</f>
        <v>95810</v>
      </c>
    </row>
    <row r="718" spans="1:6" s="43" customFormat="1" x14ac:dyDescent="0.25">
      <c r="A718" s="41"/>
      <c r="B718" s="44"/>
      <c r="C718" s="42"/>
      <c r="D718" s="20"/>
      <c r="E718" s="12"/>
      <c r="F718" s="47"/>
    </row>
    <row r="719" spans="1:6" s="43" customFormat="1" x14ac:dyDescent="0.25">
      <c r="A719" s="41"/>
      <c r="B719" s="44"/>
      <c r="C719" s="42"/>
      <c r="D719" s="20"/>
      <c r="E719" s="12"/>
      <c r="F719" s="47"/>
    </row>
    <row r="720" spans="1:6" x14ac:dyDescent="0.25">
      <c r="A720" s="24"/>
      <c r="B720" s="26" t="s">
        <v>24</v>
      </c>
      <c r="C720" s="16"/>
      <c r="D720" s="38"/>
      <c r="E720" s="28"/>
      <c r="F720" s="17">
        <f>SUM(F714:F719)</f>
        <v>427660</v>
      </c>
    </row>
    <row r="721" spans="1:6" x14ac:dyDescent="0.25">
      <c r="A721" s="2"/>
      <c r="B721" s="56" t="s">
        <v>53</v>
      </c>
      <c r="C721" s="20"/>
      <c r="D721" s="20"/>
      <c r="E721" s="49"/>
      <c r="F721" s="4"/>
    </row>
    <row r="722" spans="1:6" x14ac:dyDescent="0.25">
      <c r="A722" s="2"/>
      <c r="B722" s="56"/>
      <c r="C722" s="20"/>
      <c r="D722" s="20"/>
      <c r="E722" s="49"/>
      <c r="F722" s="4"/>
    </row>
    <row r="723" spans="1:6" s="43" customFormat="1" x14ac:dyDescent="0.25">
      <c r="A723" s="41" t="s">
        <v>0</v>
      </c>
      <c r="B723" s="44"/>
      <c r="C723" s="42" t="s">
        <v>10</v>
      </c>
      <c r="D723" s="20">
        <v>69</v>
      </c>
      <c r="E723" s="12">
        <v>500</v>
      </c>
      <c r="F723" s="47">
        <f>E723*D723</f>
        <v>34500</v>
      </c>
    </row>
    <row r="724" spans="1:6" s="43" customFormat="1" x14ac:dyDescent="0.25">
      <c r="A724" s="41"/>
      <c r="B724" s="44"/>
      <c r="C724" s="42"/>
      <c r="D724" s="20"/>
      <c r="E724" s="12"/>
      <c r="F724" s="47"/>
    </row>
    <row r="725" spans="1:6" s="43" customFormat="1" x14ac:dyDescent="0.25">
      <c r="A725" s="41" t="s">
        <v>0</v>
      </c>
      <c r="B725" s="44"/>
      <c r="C725" s="42" t="s">
        <v>10</v>
      </c>
      <c r="D725" s="20">
        <v>69</v>
      </c>
      <c r="E725" s="12">
        <v>3500</v>
      </c>
      <c r="F725" s="47">
        <f>E725*D725</f>
        <v>241500</v>
      </c>
    </row>
    <row r="726" spans="1:6" s="43" customFormat="1" x14ac:dyDescent="0.25">
      <c r="A726" s="41"/>
      <c r="B726" s="44"/>
      <c r="C726" s="42"/>
      <c r="D726" s="20"/>
      <c r="E726" s="12"/>
      <c r="F726" s="47"/>
    </row>
    <row r="727" spans="1:6" s="43" customFormat="1" x14ac:dyDescent="0.25">
      <c r="A727" s="41" t="s">
        <v>0</v>
      </c>
      <c r="B727" s="44"/>
      <c r="C727" s="42" t="s">
        <v>21</v>
      </c>
      <c r="D727" s="20">
        <v>105</v>
      </c>
      <c r="E727" s="12">
        <f>E725*0.1</f>
        <v>350</v>
      </c>
      <c r="F727" s="47">
        <f>E727*D727</f>
        <v>36750</v>
      </c>
    </row>
    <row r="728" spans="1:6" s="43" customFormat="1" x14ac:dyDescent="0.25">
      <c r="A728" s="41"/>
      <c r="B728" s="44"/>
      <c r="C728" s="42"/>
      <c r="D728" s="20"/>
      <c r="E728" s="12"/>
      <c r="F728" s="47"/>
    </row>
    <row r="729" spans="1:6" s="43" customFormat="1" x14ac:dyDescent="0.25">
      <c r="A729" s="41" t="s">
        <v>0</v>
      </c>
      <c r="B729" s="44"/>
      <c r="C729" s="42" t="s">
        <v>21</v>
      </c>
      <c r="D729" s="20">
        <v>420</v>
      </c>
      <c r="E729" s="12">
        <v>50</v>
      </c>
      <c r="F729" s="47">
        <f>E729*D729</f>
        <v>21000</v>
      </c>
    </row>
    <row r="730" spans="1:6" s="43" customFormat="1" x14ac:dyDescent="0.25">
      <c r="A730" s="41"/>
      <c r="B730" s="44"/>
      <c r="C730" s="42"/>
      <c r="D730" s="20"/>
      <c r="E730" s="12"/>
      <c r="F730" s="47"/>
    </row>
    <row r="731" spans="1:6" s="43" customFormat="1" x14ac:dyDescent="0.25">
      <c r="A731" s="41" t="s">
        <v>5</v>
      </c>
      <c r="B731" s="44"/>
      <c r="C731" s="42" t="s">
        <v>10</v>
      </c>
      <c r="D731" s="20">
        <v>202</v>
      </c>
      <c r="E731" s="12">
        <v>450</v>
      </c>
      <c r="F731" s="47">
        <f>E731*D731</f>
        <v>90900</v>
      </c>
    </row>
    <row r="732" spans="1:6" s="43" customFormat="1" x14ac:dyDescent="0.25">
      <c r="A732" s="41"/>
      <c r="B732" s="44"/>
      <c r="C732" s="42"/>
      <c r="D732" s="20"/>
      <c r="E732" s="12"/>
      <c r="F732" s="47"/>
    </row>
    <row r="733" spans="1:6" s="43" customFormat="1" x14ac:dyDescent="0.25">
      <c r="A733" s="41" t="s">
        <v>6</v>
      </c>
      <c r="B733" s="44"/>
      <c r="C733" s="42" t="s">
        <v>10</v>
      </c>
      <c r="D733" s="20">
        <v>90</v>
      </c>
      <c r="E733" s="12">
        <v>450</v>
      </c>
      <c r="F733" s="47">
        <f>E733*D733</f>
        <v>40500</v>
      </c>
    </row>
    <row r="734" spans="1:6" s="43" customFormat="1" x14ac:dyDescent="0.25">
      <c r="A734" s="41"/>
      <c r="B734" s="44"/>
      <c r="C734" s="42"/>
      <c r="D734" s="20"/>
      <c r="E734" s="12"/>
      <c r="F734" s="47"/>
    </row>
    <row r="735" spans="1:6" s="43" customFormat="1" x14ac:dyDescent="0.25">
      <c r="A735" s="41" t="s">
        <v>7</v>
      </c>
      <c r="B735" s="44"/>
      <c r="C735" s="42" t="s">
        <v>10</v>
      </c>
      <c r="D735" s="20">
        <v>90</v>
      </c>
      <c r="E735" s="12">
        <v>2000</v>
      </c>
      <c r="F735" s="47">
        <f>E735*D735</f>
        <v>180000</v>
      </c>
    </row>
    <row r="736" spans="1:6" s="43" customFormat="1" x14ac:dyDescent="0.25">
      <c r="A736" s="41"/>
      <c r="B736" s="44"/>
      <c r="C736" s="42"/>
      <c r="D736" s="20"/>
      <c r="E736" s="12"/>
      <c r="F736" s="47"/>
    </row>
    <row r="737" spans="1:6" s="43" customFormat="1" x14ac:dyDescent="0.25">
      <c r="A737" s="41" t="s">
        <v>1</v>
      </c>
      <c r="B737" s="44"/>
      <c r="C737" s="42" t="s">
        <v>10</v>
      </c>
      <c r="D737" s="20">
        <v>202</v>
      </c>
      <c r="E737" s="12">
        <v>350</v>
      </c>
      <c r="F737" s="47">
        <f>E737*D737</f>
        <v>70700</v>
      </c>
    </row>
    <row r="738" spans="1:6" s="43" customFormat="1" x14ac:dyDescent="0.25">
      <c r="A738" s="41"/>
      <c r="B738" s="44"/>
      <c r="C738" s="42"/>
      <c r="D738" s="20"/>
      <c r="E738" s="12"/>
      <c r="F738" s="47"/>
    </row>
    <row r="739" spans="1:6" s="43" customFormat="1" x14ac:dyDescent="0.25">
      <c r="A739" s="41" t="s">
        <v>2</v>
      </c>
      <c r="B739" s="44"/>
      <c r="C739" s="42" t="s">
        <v>10</v>
      </c>
      <c r="D739" s="20">
        <v>13</v>
      </c>
      <c r="E739" s="12">
        <v>450</v>
      </c>
      <c r="F739" s="47">
        <f>E739*D739</f>
        <v>5850</v>
      </c>
    </row>
    <row r="740" spans="1:6" s="43" customFormat="1" x14ac:dyDescent="0.25">
      <c r="A740" s="41"/>
      <c r="B740" s="44"/>
      <c r="C740" s="42"/>
      <c r="D740" s="20"/>
      <c r="E740" s="12"/>
      <c r="F740" s="47"/>
    </row>
    <row r="741" spans="1:6" x14ac:dyDescent="0.25">
      <c r="A741" s="24"/>
      <c r="B741" s="26" t="s">
        <v>24</v>
      </c>
      <c r="C741" s="16"/>
      <c r="D741" s="38"/>
      <c r="E741" s="28"/>
      <c r="F741" s="17">
        <f>SUM(F723:F740)</f>
        <v>721700</v>
      </c>
    </row>
    <row r="742" spans="1:6" x14ac:dyDescent="0.25">
      <c r="A742" s="23"/>
      <c r="B742" s="40"/>
      <c r="C742" s="14"/>
      <c r="D742" s="37"/>
      <c r="E742" s="29"/>
      <c r="F742" s="15"/>
    </row>
    <row r="743" spans="1:6" x14ac:dyDescent="0.25">
      <c r="A743" s="2"/>
      <c r="B743" s="56" t="s">
        <v>53</v>
      </c>
      <c r="C743" s="20"/>
      <c r="D743" s="20"/>
      <c r="E743" s="49"/>
      <c r="F743" s="4"/>
    </row>
    <row r="744" spans="1:6" s="43" customFormat="1" x14ac:dyDescent="0.25">
      <c r="A744" s="41" t="s">
        <v>0</v>
      </c>
      <c r="B744" s="44"/>
      <c r="C744" s="42" t="s">
        <v>10</v>
      </c>
      <c r="D744" s="20">
        <v>13</v>
      </c>
      <c r="E744" s="12">
        <v>350</v>
      </c>
      <c r="F744" s="47">
        <f>E744*D744</f>
        <v>4550</v>
      </c>
    </row>
    <row r="745" spans="1:6" s="43" customFormat="1" x14ac:dyDescent="0.25">
      <c r="A745" s="41"/>
      <c r="B745" s="44"/>
      <c r="C745" s="42"/>
      <c r="D745" s="20"/>
      <c r="E745" s="12"/>
      <c r="F745" s="47"/>
    </row>
    <row r="746" spans="1:6" s="43" customFormat="1" x14ac:dyDescent="0.25">
      <c r="A746" s="41" t="s">
        <v>5</v>
      </c>
      <c r="B746" s="44"/>
      <c r="C746" s="42" t="s">
        <v>10</v>
      </c>
      <c r="D746" s="20">
        <v>110</v>
      </c>
      <c r="E746" s="12">
        <v>350</v>
      </c>
      <c r="F746" s="47">
        <f>E746*D746</f>
        <v>38500</v>
      </c>
    </row>
    <row r="747" spans="1:6" s="43" customFormat="1" x14ac:dyDescent="0.25">
      <c r="A747" s="41"/>
      <c r="B747" s="44"/>
      <c r="C747" s="42"/>
      <c r="D747" s="20"/>
      <c r="E747" s="12"/>
      <c r="F747" s="47"/>
    </row>
    <row r="748" spans="1:6" s="43" customFormat="1" x14ac:dyDescent="0.25">
      <c r="A748" s="41" t="s">
        <v>6</v>
      </c>
      <c r="B748" s="44"/>
      <c r="C748" s="42" t="s">
        <v>10</v>
      </c>
      <c r="D748" s="20">
        <v>69</v>
      </c>
      <c r="E748" s="12">
        <v>3500</v>
      </c>
      <c r="F748" s="47">
        <f>E748*D748</f>
        <v>241500</v>
      </c>
    </row>
    <row r="749" spans="1:6" s="43" customFormat="1" x14ac:dyDescent="0.25">
      <c r="A749" s="41"/>
      <c r="B749" s="44"/>
      <c r="C749" s="42"/>
      <c r="D749" s="20"/>
      <c r="E749" s="12"/>
      <c r="F749" s="47"/>
    </row>
    <row r="750" spans="1:6" s="43" customFormat="1" x14ac:dyDescent="0.25">
      <c r="A750" s="41" t="s">
        <v>0</v>
      </c>
      <c r="B750" s="44"/>
      <c r="C750" s="42" t="s">
        <v>21</v>
      </c>
      <c r="D750" s="20">
        <v>105</v>
      </c>
      <c r="E750" s="12">
        <v>350</v>
      </c>
      <c r="F750" s="47">
        <f>E750*D750</f>
        <v>36750</v>
      </c>
    </row>
    <row r="751" spans="1:6" s="43" customFormat="1" x14ac:dyDescent="0.25">
      <c r="A751" s="41"/>
      <c r="B751" s="44"/>
      <c r="C751" s="42"/>
      <c r="D751" s="20"/>
      <c r="E751" s="12"/>
      <c r="F751" s="47"/>
    </row>
    <row r="752" spans="1:6" s="43" customFormat="1" x14ac:dyDescent="0.25">
      <c r="A752" s="41" t="s">
        <v>5</v>
      </c>
      <c r="B752" s="44"/>
      <c r="C752" s="42" t="s">
        <v>10</v>
      </c>
      <c r="D752" s="20">
        <v>69</v>
      </c>
      <c r="E752" s="12">
        <v>350</v>
      </c>
      <c r="F752" s="47">
        <f>E752*D752</f>
        <v>24150</v>
      </c>
    </row>
    <row r="753" spans="1:9" s="43" customFormat="1" x14ac:dyDescent="0.25">
      <c r="A753" s="41"/>
      <c r="B753" s="44"/>
      <c r="C753" s="42"/>
      <c r="D753" s="20"/>
      <c r="E753" s="12"/>
      <c r="F753" s="47"/>
    </row>
    <row r="754" spans="1:9" s="43" customFormat="1" x14ac:dyDescent="0.25">
      <c r="A754" s="41" t="s">
        <v>6</v>
      </c>
      <c r="B754" s="44"/>
      <c r="C754" s="42" t="s">
        <v>21</v>
      </c>
      <c r="D754" s="20">
        <v>105</v>
      </c>
      <c r="E754" s="12">
        <f>E752*0.2</f>
        <v>70</v>
      </c>
      <c r="F754" s="47">
        <f>E754*D754</f>
        <v>7350</v>
      </c>
    </row>
    <row r="755" spans="1:9" s="43" customFormat="1" x14ac:dyDescent="0.25">
      <c r="A755" s="41"/>
      <c r="B755" s="44"/>
      <c r="C755" s="42"/>
      <c r="D755" s="20"/>
      <c r="E755" s="12"/>
      <c r="F755" s="47"/>
    </row>
    <row r="756" spans="1:9" x14ac:dyDescent="0.25">
      <c r="A756" s="24"/>
      <c r="B756" s="26" t="s">
        <v>24</v>
      </c>
      <c r="C756" s="16"/>
      <c r="D756" s="38"/>
      <c r="E756" s="28"/>
      <c r="F756" s="17">
        <f>SUM(F743:F755)</f>
        <v>352800</v>
      </c>
    </row>
    <row r="757" spans="1:9" x14ac:dyDescent="0.25">
      <c r="A757" s="23"/>
      <c r="B757" s="40"/>
      <c r="C757" s="14"/>
      <c r="D757" s="37"/>
      <c r="E757" s="29"/>
      <c r="F757" s="15"/>
    </row>
    <row r="758" spans="1:9" s="43" customFormat="1" x14ac:dyDescent="0.25">
      <c r="A758" s="41"/>
      <c r="B758" s="44" t="s">
        <v>60</v>
      </c>
      <c r="C758" s="42"/>
      <c r="D758" s="20"/>
      <c r="E758" s="12"/>
      <c r="F758" s="47">
        <f>F741</f>
        <v>721700</v>
      </c>
    </row>
    <row r="759" spans="1:9" s="43" customFormat="1" x14ac:dyDescent="0.25">
      <c r="A759" s="41"/>
      <c r="B759" s="44"/>
      <c r="C759" s="42"/>
      <c r="D759" s="20"/>
      <c r="E759" s="12"/>
      <c r="F759" s="47"/>
    </row>
    <row r="760" spans="1:9" s="43" customFormat="1" x14ac:dyDescent="0.25">
      <c r="A760" s="41"/>
      <c r="B760" s="44" t="s">
        <v>40</v>
      </c>
      <c r="C760" s="42"/>
      <c r="D760" s="20"/>
      <c r="E760" s="12"/>
      <c r="F760" s="47">
        <f>F756</f>
        <v>352800</v>
      </c>
    </row>
    <row r="761" spans="1:9" s="43" customFormat="1" x14ac:dyDescent="0.25">
      <c r="A761" s="41"/>
      <c r="B761" s="44"/>
      <c r="C761" s="42"/>
      <c r="D761" s="20"/>
      <c r="E761" s="12"/>
      <c r="F761" s="47"/>
    </row>
    <row r="762" spans="1:9" s="43" customFormat="1" x14ac:dyDescent="0.25">
      <c r="A762" s="41"/>
      <c r="B762" s="44"/>
      <c r="C762" s="42"/>
      <c r="D762" s="20"/>
      <c r="E762" s="12"/>
      <c r="F762" s="47"/>
    </row>
    <row r="763" spans="1:9" x14ac:dyDescent="0.25">
      <c r="A763" s="24"/>
      <c r="B763" s="26" t="s">
        <v>24</v>
      </c>
      <c r="C763" s="16"/>
      <c r="D763" s="38"/>
      <c r="E763" s="28"/>
      <c r="F763" s="17">
        <f>SUM(F758:F762)</f>
        <v>1074500</v>
      </c>
    </row>
    <row r="764" spans="1:9" x14ac:dyDescent="0.25">
      <c r="A764" s="23"/>
      <c r="B764" s="40"/>
      <c r="C764" s="14"/>
      <c r="D764" s="37"/>
      <c r="E764" s="29"/>
      <c r="F764" s="15"/>
    </row>
    <row r="765" spans="1:9" x14ac:dyDescent="0.25">
      <c r="A765" s="23"/>
      <c r="B765" s="40" t="s">
        <v>61</v>
      </c>
      <c r="C765" s="14"/>
      <c r="D765" s="37"/>
      <c r="E765" s="29"/>
      <c r="F765" s="15"/>
    </row>
    <row r="766" spans="1:9" s="43" customFormat="1" x14ac:dyDescent="0.25">
      <c r="A766" s="45">
        <v>1</v>
      </c>
      <c r="B766" s="25" t="s">
        <v>48</v>
      </c>
      <c r="C766" s="20"/>
      <c r="D766" s="20"/>
      <c r="E766" s="49"/>
      <c r="F766" s="47">
        <f>F557</f>
        <v>920045</v>
      </c>
      <c r="I766" s="51" t="e">
        <f>F766+#REF!</f>
        <v>#REF!</v>
      </c>
    </row>
    <row r="767" spans="1:9" x14ac:dyDescent="0.25">
      <c r="A767" s="18"/>
      <c r="B767" s="25"/>
      <c r="C767" s="19"/>
      <c r="D767" s="20"/>
      <c r="E767" s="48"/>
      <c r="F767" s="4"/>
      <c r="I767" s="33" t="e">
        <f>#REF!*0.03</f>
        <v>#REF!</v>
      </c>
    </row>
    <row r="768" spans="1:9" ht="18" customHeight="1" x14ac:dyDescent="0.25">
      <c r="A768" s="18">
        <v>2</v>
      </c>
      <c r="B768" s="25" t="s">
        <v>55</v>
      </c>
      <c r="C768" s="19"/>
      <c r="D768" s="20"/>
      <c r="E768" s="48"/>
      <c r="F768" s="4">
        <f>F567</f>
        <v>204320</v>
      </c>
    </row>
    <row r="769" spans="1:6" x14ac:dyDescent="0.25">
      <c r="A769" s="18"/>
      <c r="B769" s="25"/>
      <c r="C769" s="19"/>
      <c r="D769" s="20"/>
      <c r="E769" s="48"/>
      <c r="F769" s="4"/>
    </row>
    <row r="770" spans="1:6" x14ac:dyDescent="0.25">
      <c r="A770" s="18">
        <v>3</v>
      </c>
      <c r="B770" s="25" t="s">
        <v>42</v>
      </c>
      <c r="C770" s="19"/>
      <c r="D770" s="20"/>
      <c r="E770" s="48"/>
      <c r="F770" s="4">
        <f>F584</f>
        <v>422600</v>
      </c>
    </row>
    <row r="771" spans="1:6" x14ac:dyDescent="0.25">
      <c r="A771" s="18"/>
      <c r="B771" s="25"/>
      <c r="C771" s="19"/>
      <c r="D771" s="20"/>
      <c r="E771" s="48"/>
      <c r="F771" s="4"/>
    </row>
    <row r="772" spans="1:6" s="43" customFormat="1" x14ac:dyDescent="0.25">
      <c r="A772" s="45">
        <v>4</v>
      </c>
      <c r="B772" s="25" t="s">
        <v>56</v>
      </c>
      <c r="C772" s="20"/>
      <c r="D772" s="20"/>
      <c r="E772" s="49"/>
      <c r="F772" s="47">
        <f>F637</f>
        <v>234605</v>
      </c>
    </row>
    <row r="773" spans="1:6" s="43" customFormat="1" x14ac:dyDescent="0.25">
      <c r="A773" s="45"/>
      <c r="B773" s="25"/>
      <c r="C773" s="20"/>
      <c r="D773" s="20"/>
      <c r="E773" s="9"/>
      <c r="F773" s="47"/>
    </row>
    <row r="774" spans="1:6" x14ac:dyDescent="0.25">
      <c r="A774" s="18">
        <v>6</v>
      </c>
      <c r="B774" s="25" t="s">
        <v>25</v>
      </c>
      <c r="C774" s="19"/>
      <c r="D774" s="20"/>
      <c r="E774" s="48"/>
      <c r="F774" s="4">
        <f>F659</f>
        <v>111565</v>
      </c>
    </row>
    <row r="775" spans="1:6" x14ac:dyDescent="0.25">
      <c r="A775" s="18"/>
      <c r="B775" s="25"/>
      <c r="C775" s="19"/>
      <c r="D775" s="20"/>
      <c r="E775" s="48"/>
      <c r="F775" s="4"/>
    </row>
    <row r="776" spans="1:6" s="43" customFormat="1" x14ac:dyDescent="0.25">
      <c r="A776" s="45">
        <v>5</v>
      </c>
      <c r="B776" s="25" t="s">
        <v>26</v>
      </c>
      <c r="C776" s="20"/>
      <c r="D776" s="20"/>
      <c r="E776" s="49"/>
      <c r="F776" s="47">
        <f>F720</f>
        <v>427660</v>
      </c>
    </row>
    <row r="777" spans="1:6" s="43" customFormat="1" x14ac:dyDescent="0.25">
      <c r="A777" s="45"/>
      <c r="B777" s="25"/>
      <c r="C777" s="20"/>
      <c r="D777" s="20"/>
      <c r="E777" s="9"/>
      <c r="F777" s="47"/>
    </row>
    <row r="778" spans="1:6" s="43" customFormat="1" x14ac:dyDescent="0.25">
      <c r="A778" s="45">
        <v>7</v>
      </c>
      <c r="B778" s="25" t="s">
        <v>53</v>
      </c>
      <c r="C778" s="20"/>
      <c r="D778" s="20"/>
      <c r="E778" s="49"/>
      <c r="F778" s="47">
        <f>F763</f>
        <v>1074500</v>
      </c>
    </row>
    <row r="779" spans="1:6" s="43" customFormat="1" x14ac:dyDescent="0.25">
      <c r="A779" s="45"/>
      <c r="B779" s="25"/>
      <c r="C779" s="20"/>
      <c r="D779" s="20"/>
      <c r="E779" s="9"/>
      <c r="F779" s="47"/>
    </row>
    <row r="780" spans="1:6" x14ac:dyDescent="0.25">
      <c r="A780" s="18"/>
      <c r="B780" s="26" t="s">
        <v>113</v>
      </c>
      <c r="C780" s="19"/>
      <c r="D780" s="20"/>
      <c r="E780" s="48"/>
      <c r="F780" s="50">
        <f>SUM(F766:F779)</f>
        <v>3395295</v>
      </c>
    </row>
    <row r="781" spans="1:6" x14ac:dyDescent="0.25">
      <c r="A781" s="18"/>
      <c r="B781" s="40"/>
      <c r="C781" s="19"/>
      <c r="D781" s="20"/>
      <c r="E781" s="48"/>
      <c r="F781" s="4"/>
    </row>
    <row r="782" spans="1:6" x14ac:dyDescent="0.25">
      <c r="A782" s="18"/>
      <c r="B782" s="40" t="s">
        <v>62</v>
      </c>
      <c r="C782" s="19"/>
      <c r="D782" s="20"/>
      <c r="E782" s="48"/>
      <c r="F782" s="4"/>
    </row>
    <row r="783" spans="1:6" x14ac:dyDescent="0.25">
      <c r="A783" s="18"/>
      <c r="B783" s="56" t="s">
        <v>48</v>
      </c>
      <c r="C783" s="19"/>
      <c r="D783" s="20"/>
      <c r="E783" s="48"/>
      <c r="F783" s="4"/>
    </row>
    <row r="784" spans="1:6" x14ac:dyDescent="0.25">
      <c r="A784" s="18"/>
      <c r="B784" s="40"/>
      <c r="C784" s="19"/>
      <c r="D784" s="20"/>
      <c r="E784" s="48"/>
      <c r="F784" s="4"/>
    </row>
    <row r="785" spans="1:6" x14ac:dyDescent="0.25">
      <c r="A785" s="2" t="s">
        <v>0</v>
      </c>
      <c r="B785" s="6"/>
      <c r="C785" s="20" t="s">
        <v>10</v>
      </c>
      <c r="D785" s="20">
        <v>22</v>
      </c>
      <c r="E785" s="49">
        <v>50</v>
      </c>
      <c r="F785" s="4">
        <f>E785*D785</f>
        <v>1100</v>
      </c>
    </row>
    <row r="786" spans="1:6" x14ac:dyDescent="0.25">
      <c r="A786" s="2"/>
      <c r="B786" s="6"/>
      <c r="C786" s="20"/>
      <c r="D786" s="20"/>
      <c r="E786" s="49"/>
      <c r="F786" s="4"/>
    </row>
    <row r="787" spans="1:6" x14ac:dyDescent="0.25">
      <c r="A787" s="2" t="s">
        <v>0</v>
      </c>
      <c r="B787" s="6"/>
      <c r="C787" s="20" t="s">
        <v>10</v>
      </c>
      <c r="D787" s="20">
        <v>22</v>
      </c>
      <c r="E787" s="49">
        <v>100</v>
      </c>
      <c r="F787" s="4">
        <f>E787*D787</f>
        <v>2200</v>
      </c>
    </row>
    <row r="788" spans="1:6" x14ac:dyDescent="0.25">
      <c r="A788" s="2"/>
      <c r="B788" s="6"/>
      <c r="C788" s="20"/>
      <c r="D788" s="20"/>
      <c r="E788" s="49"/>
      <c r="F788" s="4"/>
    </row>
    <row r="789" spans="1:6" s="43" customFormat="1" x14ac:dyDescent="0.25">
      <c r="A789" s="41" t="s">
        <v>5</v>
      </c>
      <c r="B789" s="44"/>
      <c r="C789" s="42" t="s">
        <v>12</v>
      </c>
      <c r="D789" s="20">
        <v>18</v>
      </c>
      <c r="E789" s="49">
        <v>350</v>
      </c>
      <c r="F789" s="47">
        <f>E789*D789</f>
        <v>6300</v>
      </c>
    </row>
    <row r="790" spans="1:6" s="43" customFormat="1" x14ac:dyDescent="0.25">
      <c r="A790" s="41"/>
      <c r="B790" s="44"/>
      <c r="C790" s="42"/>
      <c r="D790" s="20"/>
      <c r="E790" s="12"/>
      <c r="F790" s="47"/>
    </row>
    <row r="791" spans="1:6" s="43" customFormat="1" x14ac:dyDescent="0.25">
      <c r="A791" s="41" t="s">
        <v>6</v>
      </c>
      <c r="B791" s="44"/>
      <c r="C791" s="42" t="s">
        <v>12</v>
      </c>
      <c r="D791" s="20">
        <v>11</v>
      </c>
      <c r="E791" s="49">
        <f>E789</f>
        <v>350</v>
      </c>
      <c r="F791" s="47">
        <f>E791*D791</f>
        <v>3850</v>
      </c>
    </row>
    <row r="792" spans="1:6" s="43" customFormat="1" x14ac:dyDescent="0.25">
      <c r="A792" s="41"/>
      <c r="B792" s="44"/>
      <c r="C792" s="42"/>
      <c r="D792" s="20"/>
      <c r="E792" s="12"/>
      <c r="F792" s="47"/>
    </row>
    <row r="793" spans="1:6" x14ac:dyDescent="0.25">
      <c r="A793" s="2" t="s">
        <v>7</v>
      </c>
      <c r="B793" s="6"/>
      <c r="C793" s="20" t="s">
        <v>12</v>
      </c>
      <c r="D793" s="20">
        <v>3</v>
      </c>
      <c r="E793" s="49">
        <v>2500</v>
      </c>
      <c r="F793" s="4">
        <f>E793*D793</f>
        <v>7500</v>
      </c>
    </row>
    <row r="794" spans="1:6" x14ac:dyDescent="0.25">
      <c r="A794" s="2"/>
      <c r="B794" s="6"/>
      <c r="C794" s="20"/>
      <c r="D794" s="20"/>
      <c r="E794" s="49"/>
      <c r="F794" s="4"/>
    </row>
    <row r="795" spans="1:6" x14ac:dyDescent="0.25">
      <c r="A795" s="2" t="s">
        <v>1</v>
      </c>
      <c r="B795" s="6"/>
      <c r="C795" s="20" t="s">
        <v>12</v>
      </c>
      <c r="D795" s="20">
        <v>5</v>
      </c>
      <c r="E795" s="49">
        <v>350</v>
      </c>
      <c r="F795" s="4">
        <f>E795*D795</f>
        <v>1750</v>
      </c>
    </row>
    <row r="796" spans="1:6" x14ac:dyDescent="0.25">
      <c r="A796" s="2"/>
      <c r="B796" s="6"/>
      <c r="C796" s="20"/>
      <c r="D796" s="20"/>
      <c r="E796" s="49"/>
      <c r="F796" s="4"/>
    </row>
    <row r="797" spans="1:6" x14ac:dyDescent="0.25">
      <c r="A797" s="2" t="s">
        <v>2</v>
      </c>
      <c r="B797" s="6"/>
      <c r="C797" s="20" t="s">
        <v>12</v>
      </c>
      <c r="D797" s="20">
        <v>29</v>
      </c>
      <c r="E797" s="49">
        <v>250</v>
      </c>
      <c r="F797" s="4">
        <f>E797*D797</f>
        <v>7250</v>
      </c>
    </row>
    <row r="798" spans="1:6" x14ac:dyDescent="0.25">
      <c r="A798" s="2"/>
      <c r="B798" s="6"/>
      <c r="C798" s="20"/>
      <c r="D798" s="20"/>
      <c r="E798" s="49"/>
      <c r="F798" s="4"/>
    </row>
    <row r="799" spans="1:6" x14ac:dyDescent="0.25">
      <c r="A799" s="2" t="s">
        <v>3</v>
      </c>
      <c r="B799" s="6"/>
      <c r="C799" s="20" t="s">
        <v>20</v>
      </c>
      <c r="D799" s="20"/>
      <c r="E799" s="49"/>
      <c r="F799" s="4">
        <v>5000</v>
      </c>
    </row>
    <row r="800" spans="1:6" x14ac:dyDescent="0.25">
      <c r="A800" s="2"/>
      <c r="B800" s="6"/>
      <c r="C800" s="20"/>
      <c r="D800" s="20"/>
      <c r="E800" s="49"/>
      <c r="F800" s="4"/>
    </row>
    <row r="801" spans="1:9" x14ac:dyDescent="0.25">
      <c r="A801" s="2" t="s">
        <v>4</v>
      </c>
      <c r="B801" s="6"/>
      <c r="C801" s="20" t="s">
        <v>20</v>
      </c>
      <c r="D801" s="20"/>
      <c r="E801" s="49"/>
      <c r="F801" s="4">
        <v>5000</v>
      </c>
    </row>
    <row r="802" spans="1:9" x14ac:dyDescent="0.25">
      <c r="A802" s="2"/>
      <c r="B802" s="6"/>
      <c r="C802" s="20"/>
      <c r="D802" s="20"/>
      <c r="E802" s="49"/>
      <c r="F802" s="4"/>
    </row>
    <row r="803" spans="1:9" x14ac:dyDescent="0.25">
      <c r="A803" s="2" t="s">
        <v>8</v>
      </c>
      <c r="B803" s="6"/>
      <c r="C803" s="20" t="s">
        <v>10</v>
      </c>
      <c r="D803" s="20">
        <v>13</v>
      </c>
      <c r="E803" s="49">
        <v>650</v>
      </c>
      <c r="F803" s="4">
        <f>E803*D803</f>
        <v>8450</v>
      </c>
    </row>
    <row r="804" spans="1:9" x14ac:dyDescent="0.25">
      <c r="A804" s="2"/>
      <c r="B804" s="6"/>
      <c r="C804" s="20"/>
      <c r="D804" s="20"/>
      <c r="E804" s="49"/>
      <c r="F804" s="4"/>
    </row>
    <row r="805" spans="1:9" x14ac:dyDescent="0.25">
      <c r="A805" s="2" t="s">
        <v>9</v>
      </c>
      <c r="B805" s="6"/>
      <c r="C805" s="20" t="s">
        <v>12</v>
      </c>
      <c r="D805" s="20">
        <v>3</v>
      </c>
      <c r="E805" s="49">
        <v>14000</v>
      </c>
      <c r="F805" s="4">
        <f>E805*D805</f>
        <v>42000</v>
      </c>
    </row>
    <row r="806" spans="1:9" x14ac:dyDescent="0.25">
      <c r="A806" s="2"/>
      <c r="B806" s="6"/>
      <c r="C806" s="20"/>
      <c r="D806" s="20"/>
      <c r="E806" s="49"/>
      <c r="F806" s="4"/>
    </row>
    <row r="807" spans="1:9" x14ac:dyDescent="0.25">
      <c r="A807" s="2" t="s">
        <v>8</v>
      </c>
      <c r="B807" s="6"/>
      <c r="C807" s="20" t="s">
        <v>10</v>
      </c>
      <c r="D807" s="20">
        <v>18</v>
      </c>
      <c r="E807" s="49">
        <f>E805*0.1</f>
        <v>1400</v>
      </c>
      <c r="F807" s="4">
        <f>E807*D807</f>
        <v>25200</v>
      </c>
    </row>
    <row r="808" spans="1:9" x14ac:dyDescent="0.25">
      <c r="A808" s="2"/>
      <c r="B808" s="6"/>
      <c r="C808" s="20"/>
      <c r="D808" s="20"/>
      <c r="E808" s="49"/>
      <c r="F808" s="4"/>
    </row>
    <row r="809" spans="1:9" x14ac:dyDescent="0.25">
      <c r="A809" s="18"/>
      <c r="B809" s="26" t="s">
        <v>24</v>
      </c>
      <c r="C809" s="19"/>
      <c r="D809" s="20"/>
      <c r="E809" s="48"/>
      <c r="F809" s="50">
        <f>SUM(F783:F807)</f>
        <v>115600</v>
      </c>
    </row>
    <row r="810" spans="1:9" x14ac:dyDescent="0.25">
      <c r="A810" s="18"/>
      <c r="B810" s="40"/>
      <c r="C810" s="19"/>
      <c r="D810" s="20"/>
      <c r="E810" s="48"/>
      <c r="F810" s="4"/>
    </row>
    <row r="811" spans="1:9" x14ac:dyDescent="0.25">
      <c r="A811" s="2" t="s">
        <v>0</v>
      </c>
      <c r="B811" s="6"/>
      <c r="C811" s="20" t="s">
        <v>45</v>
      </c>
      <c r="D811" s="20">
        <v>29</v>
      </c>
      <c r="E811" s="49">
        <v>210</v>
      </c>
      <c r="F811" s="4">
        <f t="shared" ref="F811:F817" si="20">PRODUCT(D811:E811)</f>
        <v>6090</v>
      </c>
    </row>
    <row r="812" spans="1:9" x14ac:dyDescent="0.25">
      <c r="A812" s="2"/>
      <c r="B812" s="6"/>
      <c r="C812" s="20"/>
      <c r="D812" s="20"/>
      <c r="E812" s="9"/>
      <c r="F812" s="4">
        <f t="shared" si="20"/>
        <v>0</v>
      </c>
    </row>
    <row r="813" spans="1:9" x14ac:dyDescent="0.25">
      <c r="A813" s="2" t="s">
        <v>5</v>
      </c>
      <c r="B813" s="6"/>
      <c r="C813" s="20" t="s">
        <v>45</v>
      </c>
      <c r="D813" s="20">
        <v>75</v>
      </c>
      <c r="E813" s="49">
        <f>E811</f>
        <v>210</v>
      </c>
      <c r="F813" s="4">
        <f t="shared" si="20"/>
        <v>15750</v>
      </c>
      <c r="I813" s="33">
        <f>E813*D813</f>
        <v>15750</v>
      </c>
    </row>
    <row r="814" spans="1:9" x14ac:dyDescent="0.25">
      <c r="A814" s="2"/>
      <c r="B814" s="6"/>
      <c r="C814" s="20"/>
      <c r="D814" s="20"/>
      <c r="E814" s="9"/>
      <c r="F814" s="4">
        <f t="shared" si="20"/>
        <v>0</v>
      </c>
    </row>
    <row r="815" spans="1:9" x14ac:dyDescent="0.25">
      <c r="A815" s="2" t="s">
        <v>6</v>
      </c>
      <c r="B815" s="6"/>
      <c r="C815" s="20" t="s">
        <v>10</v>
      </c>
      <c r="D815" s="20">
        <v>9</v>
      </c>
      <c r="E815" s="49">
        <v>650</v>
      </c>
      <c r="F815" s="4">
        <f t="shared" si="20"/>
        <v>5850</v>
      </c>
    </row>
    <row r="816" spans="1:9" x14ac:dyDescent="0.25">
      <c r="A816" s="2"/>
      <c r="B816" s="6"/>
      <c r="C816" s="20"/>
      <c r="D816" s="20"/>
      <c r="E816" s="9"/>
      <c r="F816" s="4">
        <f t="shared" si="20"/>
        <v>0</v>
      </c>
    </row>
    <row r="817" spans="1:9" x14ac:dyDescent="0.25">
      <c r="A817" s="2" t="s">
        <v>7</v>
      </c>
      <c r="B817" s="6"/>
      <c r="C817" s="20" t="s">
        <v>21</v>
      </c>
      <c r="D817" s="20">
        <v>17</v>
      </c>
      <c r="E817" s="49">
        <f>E815*0.15</f>
        <v>97.5</v>
      </c>
      <c r="F817" s="4">
        <f t="shared" si="20"/>
        <v>1657.5</v>
      </c>
    </row>
    <row r="818" spans="1:9" x14ac:dyDescent="0.25">
      <c r="A818" s="2"/>
      <c r="B818" s="6"/>
      <c r="C818" s="20"/>
      <c r="D818" s="20"/>
      <c r="E818" s="49"/>
      <c r="F818" s="4"/>
    </row>
    <row r="819" spans="1:9" x14ac:dyDescent="0.25">
      <c r="A819" s="2" t="s">
        <v>1</v>
      </c>
      <c r="B819" s="6"/>
      <c r="C819" s="20" t="s">
        <v>10</v>
      </c>
      <c r="D819" s="20">
        <v>18</v>
      </c>
      <c r="E819" s="49">
        <v>500</v>
      </c>
      <c r="F819" s="4">
        <f t="shared" ref="F819:F825" si="21">PRODUCT(D819:E819)</f>
        <v>9000</v>
      </c>
    </row>
    <row r="820" spans="1:9" x14ac:dyDescent="0.25">
      <c r="A820" s="2"/>
      <c r="B820" s="6"/>
      <c r="C820" s="20"/>
      <c r="D820" s="20"/>
      <c r="E820" s="9"/>
      <c r="F820" s="4">
        <f t="shared" si="21"/>
        <v>0</v>
      </c>
    </row>
    <row r="821" spans="1:9" x14ac:dyDescent="0.25">
      <c r="A821" s="2" t="s">
        <v>2</v>
      </c>
      <c r="B821" s="6"/>
      <c r="C821" s="20" t="s">
        <v>10</v>
      </c>
      <c r="D821" s="20">
        <v>17</v>
      </c>
      <c r="E821" s="49">
        <v>2000</v>
      </c>
      <c r="F821" s="4">
        <f t="shared" si="21"/>
        <v>34000</v>
      </c>
      <c r="I821" s="33">
        <f>E821*D821</f>
        <v>34000</v>
      </c>
    </row>
    <row r="822" spans="1:9" x14ac:dyDescent="0.25">
      <c r="A822" s="2"/>
      <c r="B822" s="6"/>
      <c r="C822" s="20"/>
      <c r="D822" s="20"/>
      <c r="E822" s="9"/>
      <c r="F822" s="4">
        <f t="shared" si="21"/>
        <v>0</v>
      </c>
    </row>
    <row r="823" spans="1:9" x14ac:dyDescent="0.25">
      <c r="A823" s="2" t="s">
        <v>3</v>
      </c>
      <c r="B823" s="6"/>
      <c r="C823" s="20" t="s">
        <v>10</v>
      </c>
      <c r="D823" s="20">
        <v>14</v>
      </c>
      <c r="E823" s="49">
        <v>500</v>
      </c>
      <c r="F823" s="4">
        <f t="shared" si="21"/>
        <v>7000</v>
      </c>
    </row>
    <row r="824" spans="1:9" x14ac:dyDescent="0.25">
      <c r="A824" s="2"/>
      <c r="B824" s="6"/>
      <c r="C824" s="20"/>
      <c r="D824" s="20"/>
      <c r="E824" s="9"/>
      <c r="F824" s="4">
        <f t="shared" si="21"/>
        <v>0</v>
      </c>
    </row>
    <row r="825" spans="1:9" x14ac:dyDescent="0.25">
      <c r="A825" s="2" t="s">
        <v>4</v>
      </c>
      <c r="B825" s="6"/>
      <c r="C825" s="20" t="s">
        <v>10</v>
      </c>
      <c r="D825" s="20">
        <v>14</v>
      </c>
      <c r="E825" s="49">
        <v>350</v>
      </c>
      <c r="F825" s="4">
        <f t="shared" si="21"/>
        <v>4900</v>
      </c>
    </row>
    <row r="826" spans="1:9" x14ac:dyDescent="0.25">
      <c r="A826" s="2" t="s">
        <v>54</v>
      </c>
      <c r="B826" s="6"/>
      <c r="C826" s="20"/>
      <c r="D826" s="20"/>
      <c r="E826" s="49"/>
      <c r="F826" s="4"/>
    </row>
    <row r="827" spans="1:9" x14ac:dyDescent="0.25">
      <c r="A827" s="2" t="s">
        <v>8</v>
      </c>
      <c r="B827" s="6"/>
      <c r="C827" s="20" t="s">
        <v>10</v>
      </c>
      <c r="D827" s="20">
        <v>14</v>
      </c>
      <c r="E827" s="49">
        <v>250</v>
      </c>
      <c r="F827" s="4">
        <f t="shared" ref="F827:F831" si="22">PRODUCT(D827:E827)</f>
        <v>3500</v>
      </c>
      <c r="I827" s="33">
        <f>E827*D827</f>
        <v>3500</v>
      </c>
    </row>
    <row r="828" spans="1:9" ht="15" customHeight="1" x14ac:dyDescent="0.25">
      <c r="A828" s="2"/>
      <c r="B828" s="6"/>
      <c r="C828" s="20"/>
      <c r="D828" s="20"/>
      <c r="E828" s="9"/>
      <c r="F828" s="4">
        <f t="shared" si="22"/>
        <v>0</v>
      </c>
    </row>
    <row r="829" spans="1:9" x14ac:dyDescent="0.25">
      <c r="A829" s="2" t="s">
        <v>3</v>
      </c>
      <c r="B829" s="6"/>
      <c r="C829" s="20" t="s">
        <v>10</v>
      </c>
      <c r="D829" s="20">
        <v>18</v>
      </c>
      <c r="E829" s="49">
        <v>200</v>
      </c>
      <c r="F829" s="4">
        <f t="shared" si="22"/>
        <v>3600</v>
      </c>
    </row>
    <row r="830" spans="1:9" x14ac:dyDescent="0.25">
      <c r="A830" s="2"/>
      <c r="B830" s="6"/>
      <c r="C830" s="20"/>
      <c r="D830" s="20"/>
      <c r="E830" s="9"/>
      <c r="F830" s="4">
        <f t="shared" si="22"/>
        <v>0</v>
      </c>
    </row>
    <row r="831" spans="1:9" x14ac:dyDescent="0.25">
      <c r="A831" s="2" t="s">
        <v>4</v>
      </c>
      <c r="B831" s="6"/>
      <c r="C831" s="20" t="s">
        <v>10</v>
      </c>
      <c r="D831" s="20">
        <v>6</v>
      </c>
      <c r="E831" s="49">
        <v>450</v>
      </c>
      <c r="F831" s="4">
        <f t="shared" si="22"/>
        <v>2700</v>
      </c>
    </row>
    <row r="832" spans="1:9" x14ac:dyDescent="0.25">
      <c r="A832" s="2" t="s">
        <v>54</v>
      </c>
      <c r="B832" s="6"/>
      <c r="C832" s="20"/>
      <c r="D832" s="20"/>
      <c r="E832" s="49"/>
      <c r="F832" s="4"/>
    </row>
    <row r="833" spans="1:9" x14ac:dyDescent="0.25">
      <c r="A833" s="2" t="s">
        <v>8</v>
      </c>
      <c r="B833" s="6"/>
      <c r="C833" s="20" t="s">
        <v>10</v>
      </c>
      <c r="D833" s="20">
        <v>6</v>
      </c>
      <c r="E833" s="49">
        <v>350</v>
      </c>
      <c r="F833" s="4">
        <f t="shared" ref="F833:F834" si="23">PRODUCT(D833:E833)</f>
        <v>2100</v>
      </c>
      <c r="I833" s="33">
        <f>E833*D833</f>
        <v>2100</v>
      </c>
    </row>
    <row r="834" spans="1:9" ht="15" customHeight="1" x14ac:dyDescent="0.25">
      <c r="A834" s="2"/>
      <c r="B834" s="6"/>
      <c r="C834" s="20"/>
      <c r="D834" s="20"/>
      <c r="E834" s="9"/>
      <c r="F834" s="4">
        <f t="shared" si="23"/>
        <v>0</v>
      </c>
    </row>
    <row r="835" spans="1:9" x14ac:dyDescent="0.25">
      <c r="A835" s="2"/>
      <c r="B835" s="26" t="s">
        <v>24</v>
      </c>
      <c r="C835" s="20"/>
      <c r="D835" s="20"/>
      <c r="E835" s="49"/>
      <c r="F835" s="50">
        <f>SUM(F810:F834)</f>
        <v>96147.5</v>
      </c>
    </row>
    <row r="836" spans="1:9" x14ac:dyDescent="0.25">
      <c r="A836" s="18"/>
      <c r="B836" s="40"/>
      <c r="C836" s="19"/>
      <c r="D836" s="20"/>
      <c r="E836" s="48"/>
      <c r="F836" s="4"/>
    </row>
    <row r="837" spans="1:9" x14ac:dyDescent="0.25">
      <c r="A837" s="18"/>
      <c r="B837" s="40"/>
      <c r="C837" s="19"/>
      <c r="D837" s="20"/>
      <c r="E837" s="48"/>
      <c r="F837" s="4"/>
    </row>
    <row r="838" spans="1:9" s="43" customFormat="1" x14ac:dyDescent="0.25">
      <c r="A838" s="41"/>
      <c r="B838" s="44" t="s">
        <v>49</v>
      </c>
      <c r="C838" s="42"/>
      <c r="D838" s="20"/>
      <c r="E838" s="12"/>
      <c r="F838" s="47">
        <f>F809</f>
        <v>115600</v>
      </c>
    </row>
    <row r="839" spans="1:9" s="43" customFormat="1" x14ac:dyDescent="0.25">
      <c r="A839" s="41"/>
      <c r="B839" s="44"/>
      <c r="C839" s="42"/>
      <c r="D839" s="20"/>
      <c r="E839" s="12"/>
      <c r="F839" s="47"/>
    </row>
    <row r="840" spans="1:9" s="43" customFormat="1" x14ac:dyDescent="0.25">
      <c r="A840" s="41"/>
      <c r="B840" s="44" t="s">
        <v>50</v>
      </c>
      <c r="C840" s="42"/>
      <c r="D840" s="20"/>
      <c r="E840" s="12"/>
      <c r="F840" s="47">
        <f>F835</f>
        <v>96147.5</v>
      </c>
    </row>
    <row r="841" spans="1:9" s="43" customFormat="1" x14ac:dyDescent="0.25">
      <c r="A841" s="41"/>
      <c r="B841" s="44"/>
      <c r="C841" s="42"/>
      <c r="D841" s="20"/>
      <c r="E841" s="12"/>
      <c r="F841" s="47"/>
    </row>
    <row r="842" spans="1:9" s="43" customFormat="1" x14ac:dyDescent="0.25">
      <c r="A842" s="41"/>
      <c r="B842" s="44"/>
      <c r="C842" s="42"/>
      <c r="D842" s="20"/>
      <c r="E842" s="12"/>
      <c r="F842" s="47"/>
    </row>
    <row r="843" spans="1:9" x14ac:dyDescent="0.25">
      <c r="A843" s="24"/>
      <c r="B843" s="26" t="s">
        <v>24</v>
      </c>
      <c r="C843" s="16"/>
      <c r="D843" s="38"/>
      <c r="E843" s="28"/>
      <c r="F843" s="17">
        <f>SUM(F837:F842)</f>
        <v>211747.5</v>
      </c>
    </row>
    <row r="844" spans="1:9" x14ac:dyDescent="0.25">
      <c r="A844" s="23"/>
      <c r="B844" s="40"/>
      <c r="C844" s="14"/>
      <c r="D844" s="37"/>
      <c r="E844" s="29"/>
      <c r="F844" s="15"/>
    </row>
    <row r="845" spans="1:9" x14ac:dyDescent="0.25">
      <c r="A845" s="2"/>
      <c r="B845" s="56" t="s">
        <v>42</v>
      </c>
      <c r="C845" s="20"/>
      <c r="D845" s="20"/>
      <c r="E845" s="49"/>
      <c r="F845" s="4"/>
    </row>
    <row r="846" spans="1:9" s="43" customFormat="1" x14ac:dyDescent="0.25">
      <c r="A846" s="41" t="s">
        <v>0</v>
      </c>
      <c r="B846" s="44"/>
      <c r="C846" s="42" t="s">
        <v>10</v>
      </c>
      <c r="D846" s="20">
        <v>28</v>
      </c>
      <c r="E846" s="12">
        <v>2200</v>
      </c>
      <c r="F846" s="47">
        <f>E846*D846</f>
        <v>61600</v>
      </c>
    </row>
    <row r="847" spans="1:9" s="43" customFormat="1" x14ac:dyDescent="0.25">
      <c r="A847" s="41"/>
      <c r="B847" s="44"/>
      <c r="C847" s="42"/>
      <c r="D847" s="20"/>
      <c r="E847" s="12"/>
      <c r="F847" s="47"/>
    </row>
    <row r="848" spans="1:9" s="43" customFormat="1" x14ac:dyDescent="0.25">
      <c r="A848" s="41" t="s">
        <v>5</v>
      </c>
      <c r="B848" s="44"/>
      <c r="C848" s="42" t="s">
        <v>21</v>
      </c>
      <c r="D848" s="20">
        <v>22</v>
      </c>
      <c r="E848" s="12">
        <v>100</v>
      </c>
      <c r="F848" s="47">
        <f>E848*D848</f>
        <v>2200</v>
      </c>
    </row>
    <row r="849" spans="1:8" s="43" customFormat="1" x14ac:dyDescent="0.25">
      <c r="A849" s="41"/>
      <c r="B849" s="44"/>
      <c r="C849" s="42"/>
      <c r="D849" s="20"/>
      <c r="E849" s="12"/>
      <c r="F849" s="47"/>
    </row>
    <row r="850" spans="1:8" s="43" customFormat="1" x14ac:dyDescent="0.25">
      <c r="A850" s="41" t="s">
        <v>6</v>
      </c>
      <c r="B850" s="44"/>
      <c r="C850" s="42" t="s">
        <v>21</v>
      </c>
      <c r="D850" s="20">
        <v>22</v>
      </c>
      <c r="E850" s="12">
        <v>650</v>
      </c>
      <c r="F850" s="47">
        <f>E850*D850</f>
        <v>14300</v>
      </c>
    </row>
    <row r="851" spans="1:8" s="43" customFormat="1" x14ac:dyDescent="0.25">
      <c r="A851" s="41"/>
      <c r="B851" s="44"/>
      <c r="C851" s="42"/>
      <c r="D851" s="20"/>
      <c r="E851" s="12"/>
      <c r="F851" s="47"/>
    </row>
    <row r="852" spans="1:8" x14ac:dyDescent="0.25">
      <c r="A852" s="24"/>
      <c r="B852" s="26" t="s">
        <v>24</v>
      </c>
      <c r="C852" s="16"/>
      <c r="D852" s="38"/>
      <c r="E852" s="28"/>
      <c r="F852" s="17">
        <f>SUM(F846:F851)</f>
        <v>78100</v>
      </c>
    </row>
    <row r="853" spans="1:8" x14ac:dyDescent="0.25">
      <c r="A853" s="23"/>
      <c r="B853" s="40"/>
      <c r="C853" s="14"/>
      <c r="D853" s="37"/>
      <c r="E853" s="29"/>
      <c r="F853" s="15"/>
      <c r="H853" s="33" t="e">
        <f>#REF!/3</f>
        <v>#REF!</v>
      </c>
    </row>
    <row r="854" spans="1:8" x14ac:dyDescent="0.25">
      <c r="A854" s="2"/>
      <c r="B854" s="56" t="s">
        <v>26</v>
      </c>
      <c r="C854" s="20"/>
      <c r="D854" s="20"/>
      <c r="E854" s="49"/>
      <c r="F854" s="4"/>
    </row>
    <row r="855" spans="1:8" s="43" customFormat="1" x14ac:dyDescent="0.25">
      <c r="A855" s="41" t="s">
        <v>0</v>
      </c>
      <c r="B855" s="44"/>
      <c r="C855" s="42" t="s">
        <v>22</v>
      </c>
      <c r="D855" s="20">
        <v>2</v>
      </c>
      <c r="E855" s="12">
        <f>11000*1.5*1.5</f>
        <v>24750</v>
      </c>
      <c r="F855" s="47">
        <f>E855*D855</f>
        <v>49500</v>
      </c>
    </row>
    <row r="856" spans="1:8" s="43" customFormat="1" x14ac:dyDescent="0.25">
      <c r="A856" s="41"/>
      <c r="B856" s="44"/>
      <c r="C856" s="42"/>
      <c r="D856" s="20"/>
      <c r="E856" s="12"/>
      <c r="F856" s="47"/>
    </row>
    <row r="857" spans="1:8" s="43" customFormat="1" x14ac:dyDescent="0.25">
      <c r="A857" s="41" t="s">
        <v>5</v>
      </c>
      <c r="B857" s="44"/>
      <c r="C857" s="42" t="s">
        <v>21</v>
      </c>
      <c r="D857" s="20">
        <v>9</v>
      </c>
      <c r="E857" s="12">
        <v>1000</v>
      </c>
      <c r="F857" s="47">
        <f>E857*D857</f>
        <v>9000</v>
      </c>
    </row>
    <row r="858" spans="1:8" s="43" customFormat="1" x14ac:dyDescent="0.25">
      <c r="A858" s="41"/>
      <c r="B858" s="44"/>
      <c r="C858" s="42"/>
      <c r="D858" s="20"/>
      <c r="E858" s="12"/>
      <c r="F858" s="47"/>
    </row>
    <row r="859" spans="1:8" s="43" customFormat="1" x14ac:dyDescent="0.25">
      <c r="A859" s="41" t="s">
        <v>6</v>
      </c>
      <c r="B859" s="44"/>
      <c r="C859" s="42" t="s">
        <v>10</v>
      </c>
      <c r="D859" s="20">
        <v>9</v>
      </c>
      <c r="E859" s="12">
        <v>350</v>
      </c>
      <c r="F859" s="47">
        <f>E859*D859</f>
        <v>3150</v>
      </c>
    </row>
    <row r="860" spans="1:8" s="43" customFormat="1" x14ac:dyDescent="0.25">
      <c r="A860" s="41"/>
      <c r="B860" s="44"/>
      <c r="C860" s="42"/>
      <c r="D860" s="20"/>
      <c r="E860" s="12"/>
      <c r="F860" s="47"/>
    </row>
    <row r="861" spans="1:8" s="43" customFormat="1" x14ac:dyDescent="0.25">
      <c r="A861" s="41" t="s">
        <v>107</v>
      </c>
      <c r="B861" s="44"/>
      <c r="C861" s="42" t="s">
        <v>21</v>
      </c>
      <c r="D861" s="20">
        <v>9</v>
      </c>
      <c r="E861" s="12">
        <f>E859*0.2</f>
        <v>70</v>
      </c>
      <c r="F861" s="47">
        <f>E861*D861</f>
        <v>630</v>
      </c>
    </row>
    <row r="862" spans="1:8" s="43" customFormat="1" x14ac:dyDescent="0.25">
      <c r="A862" s="41"/>
      <c r="B862" s="44"/>
      <c r="C862" s="42"/>
      <c r="D862" s="20"/>
      <c r="E862" s="12"/>
      <c r="F862" s="47"/>
    </row>
    <row r="863" spans="1:8" s="43" customFormat="1" x14ac:dyDescent="0.25">
      <c r="A863" s="41" t="s">
        <v>5</v>
      </c>
      <c r="B863" s="44"/>
      <c r="C863" s="42" t="s">
        <v>41</v>
      </c>
      <c r="D863" s="20">
        <v>6</v>
      </c>
      <c r="E863" s="12">
        <v>350</v>
      </c>
      <c r="F863" s="47">
        <f>E863*D863</f>
        <v>2100</v>
      </c>
    </row>
    <row r="864" spans="1:8" s="43" customFormat="1" x14ac:dyDescent="0.25">
      <c r="A864" s="41"/>
      <c r="B864" s="44"/>
      <c r="C864" s="42"/>
      <c r="D864" s="20"/>
      <c r="E864" s="12"/>
      <c r="F864" s="47"/>
    </row>
    <row r="865" spans="1:6" s="43" customFormat="1" x14ac:dyDescent="0.25">
      <c r="A865" s="41" t="s">
        <v>6</v>
      </c>
      <c r="B865" s="44"/>
      <c r="C865" s="42" t="s">
        <v>22</v>
      </c>
      <c r="D865" s="20">
        <v>1</v>
      </c>
      <c r="E865" s="12">
        <v>900</v>
      </c>
      <c r="F865" s="47">
        <f>E865*D865</f>
        <v>900</v>
      </c>
    </row>
    <row r="866" spans="1:6" s="43" customFormat="1" x14ac:dyDescent="0.25">
      <c r="A866" s="41"/>
      <c r="B866" s="44"/>
      <c r="C866" s="42"/>
      <c r="D866" s="20"/>
      <c r="E866" s="12"/>
      <c r="F866" s="47"/>
    </row>
    <row r="867" spans="1:6" s="43" customFormat="1" x14ac:dyDescent="0.25">
      <c r="A867" s="41" t="s">
        <v>107</v>
      </c>
      <c r="B867" s="44"/>
      <c r="C867" s="42" t="s">
        <v>22</v>
      </c>
      <c r="D867" s="20">
        <v>2</v>
      </c>
      <c r="E867" s="12">
        <v>2500</v>
      </c>
      <c r="F867" s="47">
        <f>E867*D867</f>
        <v>5000</v>
      </c>
    </row>
    <row r="868" spans="1:6" s="43" customFormat="1" x14ac:dyDescent="0.25">
      <c r="A868" s="41"/>
      <c r="B868" s="44"/>
      <c r="C868" s="42"/>
      <c r="D868" s="20"/>
      <c r="E868" s="12"/>
      <c r="F868" s="47"/>
    </row>
    <row r="869" spans="1:6" x14ac:dyDescent="0.25">
      <c r="A869" s="24"/>
      <c r="B869" s="26" t="s">
        <v>24</v>
      </c>
      <c r="C869" s="16"/>
      <c r="D869" s="38"/>
      <c r="E869" s="28"/>
      <c r="F869" s="17">
        <f>SUM(F855:F867)</f>
        <v>70280</v>
      </c>
    </row>
    <row r="870" spans="1:6" x14ac:dyDescent="0.25">
      <c r="A870" s="23"/>
      <c r="B870" s="40"/>
      <c r="C870" s="14"/>
      <c r="D870" s="37"/>
      <c r="E870" s="29"/>
      <c r="F870" s="15"/>
    </row>
    <row r="871" spans="1:6" x14ac:dyDescent="0.25">
      <c r="A871" s="18"/>
      <c r="B871" s="56" t="s">
        <v>53</v>
      </c>
      <c r="C871" s="19"/>
      <c r="D871" s="20"/>
      <c r="E871" s="48"/>
      <c r="F871" s="4"/>
    </row>
    <row r="872" spans="1:6" x14ac:dyDescent="0.25">
      <c r="A872" s="18"/>
      <c r="B872" s="56"/>
      <c r="C872" s="19"/>
      <c r="D872" s="20"/>
      <c r="E872" s="48"/>
      <c r="F872" s="4"/>
    </row>
    <row r="873" spans="1:6" s="43" customFormat="1" x14ac:dyDescent="0.25">
      <c r="A873" s="41" t="s">
        <v>0</v>
      </c>
      <c r="B873" s="44"/>
      <c r="C873" s="42" t="s">
        <v>10</v>
      </c>
      <c r="D873" s="20">
        <v>18</v>
      </c>
      <c r="E873" s="12">
        <v>1000</v>
      </c>
      <c r="F873" s="47">
        <f>E873*D873</f>
        <v>18000</v>
      </c>
    </row>
    <row r="874" spans="1:6" s="43" customFormat="1" x14ac:dyDescent="0.25">
      <c r="A874" s="41"/>
      <c r="B874" s="44"/>
      <c r="C874" s="42"/>
      <c r="D874" s="20"/>
      <c r="E874" s="12"/>
      <c r="F874" s="47"/>
    </row>
    <row r="875" spans="1:6" s="43" customFormat="1" x14ac:dyDescent="0.25">
      <c r="A875" s="41" t="s">
        <v>5</v>
      </c>
      <c r="B875" s="44"/>
      <c r="C875" s="42" t="s">
        <v>10</v>
      </c>
      <c r="D875" s="20">
        <v>35</v>
      </c>
      <c r="E875" s="12">
        <v>450</v>
      </c>
      <c r="F875" s="47">
        <f>E875*D875</f>
        <v>15750</v>
      </c>
    </row>
    <row r="876" spans="1:6" s="43" customFormat="1" x14ac:dyDescent="0.25">
      <c r="A876" s="41"/>
      <c r="B876" s="44"/>
      <c r="C876" s="42"/>
      <c r="D876" s="20"/>
      <c r="E876" s="12"/>
      <c r="F876" s="47"/>
    </row>
    <row r="877" spans="1:6" s="43" customFormat="1" x14ac:dyDescent="0.25">
      <c r="A877" s="41" t="s">
        <v>6</v>
      </c>
      <c r="B877" s="44"/>
      <c r="C877" s="42" t="s">
        <v>10</v>
      </c>
      <c r="D877" s="20">
        <v>35</v>
      </c>
      <c r="E877" s="12">
        <v>350</v>
      </c>
      <c r="F877" s="47">
        <f>E877*D877</f>
        <v>12250</v>
      </c>
    </row>
    <row r="878" spans="1:6" s="43" customFormat="1" x14ac:dyDescent="0.25">
      <c r="A878" s="41"/>
      <c r="B878" s="44"/>
      <c r="C878" s="42"/>
      <c r="D878" s="20"/>
      <c r="E878" s="12"/>
      <c r="F878" s="47"/>
    </row>
    <row r="879" spans="1:6" s="43" customFormat="1" x14ac:dyDescent="0.25">
      <c r="A879" s="41" t="s">
        <v>107</v>
      </c>
      <c r="B879" s="44"/>
      <c r="C879" s="42" t="s">
        <v>10</v>
      </c>
      <c r="D879" s="20">
        <v>35</v>
      </c>
      <c r="E879" s="12">
        <v>350</v>
      </c>
      <c r="F879" s="47">
        <f>E879*D879</f>
        <v>12250</v>
      </c>
    </row>
    <row r="880" spans="1:6" s="43" customFormat="1" x14ac:dyDescent="0.25">
      <c r="A880" s="41"/>
      <c r="B880" s="44"/>
      <c r="C880" s="42"/>
      <c r="D880" s="20"/>
      <c r="E880" s="12"/>
      <c r="F880" s="47"/>
    </row>
    <row r="881" spans="1:9" x14ac:dyDescent="0.25">
      <c r="A881" s="18"/>
      <c r="B881" s="26" t="s">
        <v>24</v>
      </c>
      <c r="C881" s="19"/>
      <c r="D881" s="20"/>
      <c r="E881" s="48"/>
      <c r="F881" s="50">
        <f>SUM(F871:F880)</f>
        <v>58250</v>
      </c>
    </row>
    <row r="882" spans="1:9" x14ac:dyDescent="0.25">
      <c r="A882" s="18"/>
      <c r="B882" s="40"/>
      <c r="C882" s="19"/>
      <c r="D882" s="20"/>
      <c r="E882" s="48"/>
      <c r="F882" s="4"/>
    </row>
    <row r="883" spans="1:9" x14ac:dyDescent="0.25">
      <c r="A883" s="23"/>
      <c r="B883" s="40" t="s">
        <v>62</v>
      </c>
      <c r="C883" s="14"/>
      <c r="D883" s="37"/>
      <c r="E883" s="29"/>
      <c r="F883" s="15"/>
    </row>
    <row r="884" spans="1:9" s="43" customFormat="1" x14ac:dyDescent="0.25">
      <c r="A884" s="45" t="s">
        <v>0</v>
      </c>
      <c r="B884" s="25" t="s">
        <v>48</v>
      </c>
      <c r="C884" s="20"/>
      <c r="D884" s="20"/>
      <c r="E884" s="49"/>
      <c r="F884" s="47">
        <f>F843</f>
        <v>211747.5</v>
      </c>
      <c r="I884" s="51" t="e">
        <f>F884+#REF!</f>
        <v>#REF!</v>
      </c>
    </row>
    <row r="885" spans="1:9" x14ac:dyDescent="0.25">
      <c r="A885" s="18"/>
      <c r="B885" s="25"/>
      <c r="C885" s="19"/>
      <c r="D885" s="20"/>
      <c r="E885" s="48"/>
      <c r="F885" s="4"/>
      <c r="I885" s="33" t="e">
        <f>#REF!*0.03</f>
        <v>#REF!</v>
      </c>
    </row>
    <row r="886" spans="1:9" x14ac:dyDescent="0.25">
      <c r="A886" s="18" t="s">
        <v>5</v>
      </c>
      <c r="B886" s="25" t="s">
        <v>42</v>
      </c>
      <c r="C886" s="19"/>
      <c r="D886" s="20"/>
      <c r="E886" s="48"/>
      <c r="F886" s="4">
        <f>F852</f>
        <v>78100</v>
      </c>
    </row>
    <row r="887" spans="1:9" x14ac:dyDescent="0.25">
      <c r="A887" s="18"/>
      <c r="B887" s="25"/>
      <c r="C887" s="19"/>
      <c r="D887" s="20"/>
      <c r="E887" s="48"/>
      <c r="F887" s="4"/>
    </row>
    <row r="888" spans="1:9" s="43" customFormat="1" x14ac:dyDescent="0.25">
      <c r="A888" s="45" t="s">
        <v>6</v>
      </c>
      <c r="B888" s="25" t="s">
        <v>26</v>
      </c>
      <c r="C888" s="20"/>
      <c r="D888" s="20"/>
      <c r="E888" s="49"/>
      <c r="F888" s="47">
        <f>F869</f>
        <v>70280</v>
      </c>
    </row>
    <row r="889" spans="1:9" s="43" customFormat="1" x14ac:dyDescent="0.25">
      <c r="A889" s="45"/>
      <c r="B889" s="25"/>
      <c r="C889" s="20"/>
      <c r="D889" s="20"/>
      <c r="E889" s="9"/>
      <c r="F889" s="47"/>
    </row>
    <row r="890" spans="1:9" s="43" customFormat="1" x14ac:dyDescent="0.25">
      <c r="A890" s="45" t="s">
        <v>7</v>
      </c>
      <c r="B890" s="25" t="s">
        <v>53</v>
      </c>
      <c r="C890" s="20"/>
      <c r="D890" s="20"/>
      <c r="E890" s="49"/>
      <c r="F890" s="47">
        <f>F881</f>
        <v>58250</v>
      </c>
    </row>
    <row r="891" spans="1:9" s="43" customFormat="1" x14ac:dyDescent="0.25">
      <c r="A891" s="45"/>
      <c r="B891" s="25"/>
      <c r="C891" s="20"/>
      <c r="D891" s="20"/>
      <c r="E891" s="9"/>
      <c r="F891" s="47"/>
    </row>
    <row r="892" spans="1:9" x14ac:dyDescent="0.25">
      <c r="A892" s="18"/>
      <c r="B892" s="25"/>
      <c r="C892" s="19"/>
      <c r="D892" s="20"/>
      <c r="E892" s="48"/>
      <c r="F892" s="4"/>
    </row>
    <row r="893" spans="1:9" s="43" customFormat="1" x14ac:dyDescent="0.25">
      <c r="A893" s="41"/>
      <c r="B893" s="44"/>
      <c r="C893" s="42"/>
      <c r="D893" s="20"/>
      <c r="E893" s="12"/>
      <c r="F893" s="47"/>
    </row>
    <row r="894" spans="1:9" x14ac:dyDescent="0.25">
      <c r="A894" s="18"/>
      <c r="B894" s="26" t="s">
        <v>44</v>
      </c>
      <c r="C894" s="19"/>
      <c r="D894" s="20"/>
      <c r="E894" s="48"/>
      <c r="F894" s="50">
        <f>SUM(F883:F893)</f>
        <v>418377.5</v>
      </c>
    </row>
    <row r="895" spans="1:9" x14ac:dyDescent="0.25">
      <c r="A895" s="18"/>
      <c r="B895" s="40"/>
      <c r="C895" s="19"/>
      <c r="D895" s="20"/>
      <c r="E895" s="48"/>
      <c r="F895" s="4"/>
    </row>
    <row r="896" spans="1:9" x14ac:dyDescent="0.25">
      <c r="A896" s="23"/>
      <c r="B896" s="40" t="s">
        <v>114</v>
      </c>
      <c r="C896" s="14"/>
      <c r="D896" s="37"/>
      <c r="E896" s="29"/>
      <c r="F896" s="15"/>
    </row>
    <row r="897" spans="1:9" x14ac:dyDescent="0.25">
      <c r="A897" s="23"/>
      <c r="B897" s="40"/>
      <c r="C897" s="14"/>
      <c r="D897" s="37"/>
      <c r="E897" s="29"/>
      <c r="F897" s="15"/>
    </row>
    <row r="898" spans="1:9" s="43" customFormat="1" x14ac:dyDescent="0.25">
      <c r="A898" s="45" t="s">
        <v>0</v>
      </c>
      <c r="B898" s="25" t="s">
        <v>92</v>
      </c>
      <c r="C898" s="20"/>
      <c r="D898" s="20"/>
      <c r="E898" s="49"/>
      <c r="F898" s="47">
        <f>F494</f>
        <v>43880616.25</v>
      </c>
      <c r="I898" s="51" t="e">
        <f>F898+#REF!</f>
        <v>#REF!</v>
      </c>
    </row>
    <row r="899" spans="1:9" x14ac:dyDescent="0.25">
      <c r="A899" s="18"/>
      <c r="B899" s="25"/>
      <c r="C899" s="19"/>
      <c r="D899" s="20"/>
      <c r="E899" s="48"/>
      <c r="F899" s="4"/>
      <c r="I899" s="33" t="e">
        <f>#REF!*0.03</f>
        <v>#REF!</v>
      </c>
    </row>
    <row r="900" spans="1:9" x14ac:dyDescent="0.25">
      <c r="A900" s="18" t="s">
        <v>5</v>
      </c>
      <c r="B900" s="25" t="s">
        <v>61</v>
      </c>
      <c r="C900" s="19"/>
      <c r="D900" s="20"/>
      <c r="E900" s="48"/>
      <c r="F900" s="4">
        <f>F780</f>
        <v>3395295</v>
      </c>
    </row>
    <row r="901" spans="1:9" x14ac:dyDescent="0.25">
      <c r="A901" s="18"/>
      <c r="B901" s="25"/>
      <c r="C901" s="19"/>
      <c r="D901" s="20"/>
      <c r="E901" s="48"/>
      <c r="F901" s="4"/>
    </row>
    <row r="902" spans="1:9" s="43" customFormat="1" x14ac:dyDescent="0.25">
      <c r="A902" s="45" t="s">
        <v>6</v>
      </c>
      <c r="B902" s="25" t="s">
        <v>62</v>
      </c>
      <c r="C902" s="20"/>
      <c r="D902" s="20"/>
      <c r="E902" s="49"/>
      <c r="F902" s="47">
        <f>F894</f>
        <v>418377.5</v>
      </c>
    </row>
    <row r="903" spans="1:9" s="43" customFormat="1" x14ac:dyDescent="0.25">
      <c r="A903" s="45"/>
      <c r="B903" s="25"/>
      <c r="C903" s="20"/>
      <c r="D903" s="20"/>
      <c r="E903" s="9"/>
      <c r="F903" s="47"/>
    </row>
    <row r="904" spans="1:9" s="43" customFormat="1" x14ac:dyDescent="0.25">
      <c r="A904" s="41"/>
      <c r="B904" s="44"/>
      <c r="C904" s="42"/>
      <c r="D904" s="20"/>
      <c r="E904" s="12"/>
      <c r="F904" s="47"/>
    </row>
    <row r="905" spans="1:9" x14ac:dyDescent="0.25">
      <c r="A905" s="18"/>
      <c r="B905" s="26" t="s">
        <v>44</v>
      </c>
      <c r="C905" s="19"/>
      <c r="D905" s="20"/>
      <c r="E905" s="48"/>
      <c r="F905" s="50">
        <f>SUM(F896:F904)</f>
        <v>47694288.75</v>
      </c>
    </row>
    <row r="906" spans="1:9" x14ac:dyDescent="0.25">
      <c r="A906" s="18"/>
      <c r="B906" s="40"/>
      <c r="C906" s="19"/>
      <c r="D906" s="20"/>
      <c r="E906" s="48"/>
      <c r="F906" s="4"/>
    </row>
    <row r="907" spans="1:9" x14ac:dyDescent="0.25">
      <c r="A907" s="18"/>
      <c r="B907" s="56" t="s">
        <v>61</v>
      </c>
      <c r="C907" s="19"/>
      <c r="D907" s="20"/>
      <c r="E907" s="48"/>
      <c r="F907" s="4"/>
    </row>
    <row r="908" spans="1:9" x14ac:dyDescent="0.25">
      <c r="A908" s="18"/>
      <c r="B908" s="56"/>
      <c r="C908" s="19"/>
      <c r="D908" s="20"/>
      <c r="E908" s="48"/>
      <c r="F908" s="4"/>
    </row>
    <row r="909" spans="1:9" s="43" customFormat="1" x14ac:dyDescent="0.25">
      <c r="A909" s="41" t="s">
        <v>0</v>
      </c>
      <c r="B909" s="44"/>
      <c r="C909" s="42" t="s">
        <v>22</v>
      </c>
      <c r="D909" s="20">
        <v>6</v>
      </c>
      <c r="E909" s="12">
        <v>15000</v>
      </c>
      <c r="F909" s="47">
        <f>E909*D909</f>
        <v>90000</v>
      </c>
    </row>
    <row r="910" spans="1:9" s="43" customFormat="1" x14ac:dyDescent="0.25">
      <c r="A910" s="41"/>
      <c r="B910" s="44"/>
      <c r="C910" s="42"/>
      <c r="D910" s="20"/>
      <c r="E910" s="12"/>
      <c r="F910" s="47"/>
    </row>
    <row r="911" spans="1:9" s="43" customFormat="1" x14ac:dyDescent="0.25">
      <c r="A911" s="41" t="s">
        <v>5</v>
      </c>
      <c r="B911" s="44"/>
      <c r="C911" s="42" t="s">
        <v>22</v>
      </c>
      <c r="D911" s="20">
        <v>6</v>
      </c>
      <c r="E911" s="12">
        <v>9000</v>
      </c>
      <c r="F911" s="47">
        <f>E911*D911</f>
        <v>54000</v>
      </c>
    </row>
    <row r="912" spans="1:9" s="43" customFormat="1" x14ac:dyDescent="0.25">
      <c r="A912" s="41"/>
      <c r="B912" s="44"/>
      <c r="C912" s="42"/>
      <c r="D912" s="20"/>
      <c r="E912" s="12"/>
      <c r="F912" s="47"/>
    </row>
    <row r="913" spans="1:6" s="43" customFormat="1" x14ac:dyDescent="0.25">
      <c r="A913" s="41" t="s">
        <v>6</v>
      </c>
      <c r="B913" s="44"/>
      <c r="C913" s="42" t="s">
        <v>22</v>
      </c>
      <c r="D913" s="20">
        <v>4</v>
      </c>
      <c r="E913" s="12">
        <v>9600</v>
      </c>
      <c r="F913" s="47">
        <f>E913*D913</f>
        <v>38400</v>
      </c>
    </row>
    <row r="914" spans="1:6" s="43" customFormat="1" x14ac:dyDescent="0.25">
      <c r="A914" s="41"/>
      <c r="B914" s="44"/>
      <c r="C914" s="42"/>
      <c r="D914" s="20"/>
      <c r="E914" s="12"/>
      <c r="F914" s="47"/>
    </row>
    <row r="915" spans="1:6" s="43" customFormat="1" x14ac:dyDescent="0.25">
      <c r="A915" s="41" t="s">
        <v>107</v>
      </c>
      <c r="B915" s="44"/>
      <c r="C915" s="42" t="s">
        <v>22</v>
      </c>
      <c r="D915" s="20">
        <v>4</v>
      </c>
      <c r="E915" s="12">
        <v>5000</v>
      </c>
      <c r="F915" s="47">
        <f>E915*D915</f>
        <v>20000</v>
      </c>
    </row>
    <row r="916" spans="1:6" s="43" customFormat="1" x14ac:dyDescent="0.25">
      <c r="A916" s="41"/>
      <c r="B916" s="44"/>
      <c r="C916" s="42"/>
      <c r="D916" s="20"/>
      <c r="E916" s="12"/>
      <c r="F916" s="47"/>
    </row>
    <row r="917" spans="1:6" s="43" customFormat="1" x14ac:dyDescent="0.25">
      <c r="A917" s="41" t="s">
        <v>112</v>
      </c>
      <c r="B917" s="44"/>
      <c r="C917" s="42" t="s">
        <v>22</v>
      </c>
      <c r="D917" s="20">
        <v>3</v>
      </c>
      <c r="E917" s="12">
        <v>9600</v>
      </c>
      <c r="F917" s="47">
        <f>E917*D917</f>
        <v>28800</v>
      </c>
    </row>
    <row r="918" spans="1:6" s="43" customFormat="1" x14ac:dyDescent="0.25">
      <c r="A918" s="41"/>
      <c r="B918" s="44"/>
      <c r="C918" s="42"/>
      <c r="D918" s="20"/>
      <c r="E918" s="12"/>
      <c r="F918" s="47"/>
    </row>
    <row r="919" spans="1:6" s="43" customFormat="1" x14ac:dyDescent="0.25">
      <c r="A919" s="41"/>
      <c r="B919" s="44"/>
      <c r="C919" s="42"/>
      <c r="D919" s="20"/>
      <c r="E919" s="12"/>
      <c r="F919" s="47"/>
    </row>
    <row r="920" spans="1:6" s="43" customFormat="1" x14ac:dyDescent="0.25">
      <c r="A920" s="41"/>
      <c r="B920" s="44"/>
      <c r="C920" s="42"/>
      <c r="D920" s="20"/>
      <c r="E920" s="12"/>
      <c r="F920" s="47"/>
    </row>
    <row r="921" spans="1:6" x14ac:dyDescent="0.25">
      <c r="A921" s="18"/>
      <c r="B921" s="26" t="s">
        <v>24</v>
      </c>
      <c r="C921" s="19"/>
      <c r="D921" s="20"/>
      <c r="E921" s="48"/>
      <c r="F921" s="50">
        <f>SUM(F907:F920)</f>
        <v>231200</v>
      </c>
    </row>
    <row r="922" spans="1:6" x14ac:dyDescent="0.25">
      <c r="A922" s="18"/>
      <c r="B922" s="40"/>
      <c r="C922" s="19"/>
      <c r="D922" s="20"/>
      <c r="E922" s="48"/>
      <c r="F922" s="4"/>
    </row>
    <row r="923" spans="1:6" s="43" customFormat="1" x14ac:dyDescent="0.25">
      <c r="A923" s="41" t="s">
        <v>0</v>
      </c>
      <c r="B923" s="44"/>
      <c r="C923" s="42" t="s">
        <v>22</v>
      </c>
      <c r="D923" s="20">
        <v>3</v>
      </c>
      <c r="E923" s="12">
        <f>E911</f>
        <v>9000</v>
      </c>
      <c r="F923" s="47">
        <f>E923*D923</f>
        <v>27000</v>
      </c>
    </row>
    <row r="924" spans="1:6" s="43" customFormat="1" x14ac:dyDescent="0.25">
      <c r="A924" s="41"/>
      <c r="B924" s="44"/>
      <c r="C924" s="42"/>
      <c r="D924" s="20"/>
      <c r="E924" s="12"/>
      <c r="F924" s="47"/>
    </row>
    <row r="925" spans="1:6" s="43" customFormat="1" x14ac:dyDescent="0.25">
      <c r="A925" s="41" t="s">
        <v>5</v>
      </c>
      <c r="B925" s="44"/>
      <c r="C925" s="42" t="s">
        <v>22</v>
      </c>
      <c r="D925" s="20">
        <v>3</v>
      </c>
      <c r="E925" s="12">
        <v>1500</v>
      </c>
      <c r="F925" s="47">
        <f>E925*D925</f>
        <v>4500</v>
      </c>
    </row>
    <row r="926" spans="1:6" s="43" customFormat="1" x14ac:dyDescent="0.25">
      <c r="A926" s="41"/>
      <c r="B926" s="44"/>
      <c r="C926" s="42"/>
      <c r="D926" s="20"/>
      <c r="E926" s="12"/>
      <c r="F926" s="47"/>
    </row>
    <row r="927" spans="1:6" s="43" customFormat="1" x14ac:dyDescent="0.25">
      <c r="A927" s="41" t="s">
        <v>6</v>
      </c>
      <c r="B927" s="44"/>
      <c r="C927" s="42" t="s">
        <v>67</v>
      </c>
      <c r="D927" s="20">
        <v>1</v>
      </c>
      <c r="E927" s="12">
        <v>98000</v>
      </c>
      <c r="F927" s="47">
        <f>E927*D927</f>
        <v>98000</v>
      </c>
    </row>
    <row r="928" spans="1:6" s="43" customFormat="1" x14ac:dyDescent="0.25">
      <c r="A928" s="41"/>
      <c r="B928" s="44"/>
      <c r="C928" s="42"/>
      <c r="D928" s="20"/>
      <c r="E928" s="12"/>
      <c r="F928" s="47"/>
    </row>
    <row r="929" spans="1:8" s="43" customFormat="1" x14ac:dyDescent="0.25">
      <c r="A929" s="41" t="s">
        <v>7</v>
      </c>
      <c r="B929" s="44"/>
      <c r="C929" s="42" t="s">
        <v>22</v>
      </c>
      <c r="D929" s="20">
        <v>2</v>
      </c>
      <c r="E929" s="12">
        <v>18000</v>
      </c>
      <c r="F929" s="47">
        <f>E929*D929</f>
        <v>36000</v>
      </c>
    </row>
    <row r="930" spans="1:8" s="43" customFormat="1" x14ac:dyDescent="0.25">
      <c r="A930" s="41"/>
      <c r="B930" s="44"/>
      <c r="C930" s="42"/>
      <c r="D930" s="20"/>
      <c r="E930" s="12"/>
      <c r="F930" s="47"/>
    </row>
    <row r="931" spans="1:8" s="43" customFormat="1" x14ac:dyDescent="0.25">
      <c r="A931" s="41" t="s">
        <v>1</v>
      </c>
      <c r="B931" s="44"/>
      <c r="C931" s="42" t="s">
        <v>22</v>
      </c>
      <c r="D931" s="20">
        <v>2</v>
      </c>
      <c r="E931" s="12">
        <v>10000</v>
      </c>
      <c r="F931" s="47">
        <f>E931*D931</f>
        <v>20000</v>
      </c>
    </row>
    <row r="932" spans="1:8" s="43" customFormat="1" x14ac:dyDescent="0.25">
      <c r="A932" s="41"/>
      <c r="B932" s="44"/>
      <c r="C932" s="42"/>
      <c r="D932" s="20"/>
      <c r="E932" s="12"/>
      <c r="F932" s="47"/>
    </row>
    <row r="933" spans="1:8" x14ac:dyDescent="0.25">
      <c r="A933" s="18"/>
      <c r="B933" s="26" t="s">
        <v>24</v>
      </c>
      <c r="C933" s="19"/>
      <c r="D933" s="20"/>
      <c r="E933" s="48"/>
      <c r="F933" s="50">
        <f>SUM(F923:F932)</f>
        <v>185500</v>
      </c>
    </row>
    <row r="934" spans="1:8" x14ac:dyDescent="0.25">
      <c r="A934" s="23"/>
      <c r="B934" s="40"/>
      <c r="C934" s="14"/>
      <c r="D934" s="37"/>
      <c r="E934" s="29"/>
      <c r="F934" s="15"/>
      <c r="H934" s="33" t="e">
        <f>#REF!/3</f>
        <v>#REF!</v>
      </c>
    </row>
    <row r="935" spans="1:8" s="43" customFormat="1" x14ac:dyDescent="0.25">
      <c r="A935" s="41" t="s">
        <v>0</v>
      </c>
      <c r="B935" s="44"/>
      <c r="C935" s="42" t="s">
        <v>22</v>
      </c>
      <c r="D935" s="20">
        <v>4</v>
      </c>
      <c r="E935" s="12">
        <v>2000</v>
      </c>
      <c r="F935" s="47">
        <f>E935*D935</f>
        <v>8000</v>
      </c>
    </row>
    <row r="936" spans="1:8" s="43" customFormat="1" x14ac:dyDescent="0.25">
      <c r="A936" s="41"/>
      <c r="B936" s="44"/>
      <c r="C936" s="42"/>
      <c r="D936" s="20"/>
      <c r="E936" s="12"/>
      <c r="F936" s="47"/>
    </row>
    <row r="937" spans="1:8" s="43" customFormat="1" x14ac:dyDescent="0.25">
      <c r="A937" s="41" t="s">
        <v>5</v>
      </c>
      <c r="B937" s="44"/>
      <c r="C937" s="42" t="s">
        <v>22</v>
      </c>
      <c r="D937" s="20">
        <v>6</v>
      </c>
      <c r="E937" s="12">
        <v>1000</v>
      </c>
      <c r="F937" s="47">
        <f>E937*D937</f>
        <v>6000</v>
      </c>
    </row>
    <row r="938" spans="1:8" s="43" customFormat="1" x14ac:dyDescent="0.25">
      <c r="A938" s="41"/>
      <c r="B938" s="44"/>
      <c r="C938" s="42"/>
      <c r="D938" s="20"/>
      <c r="E938" s="12"/>
      <c r="F938" s="47"/>
    </row>
    <row r="939" spans="1:8" s="43" customFormat="1" x14ac:dyDescent="0.25">
      <c r="A939" s="41" t="s">
        <v>115</v>
      </c>
      <c r="B939" s="44"/>
      <c r="C939" s="42" t="s">
        <v>22</v>
      </c>
      <c r="D939" s="20">
        <v>6</v>
      </c>
      <c r="E939" s="12">
        <v>2000</v>
      </c>
      <c r="F939" s="47">
        <f>E939*D939</f>
        <v>12000</v>
      </c>
    </row>
    <row r="940" spans="1:8" s="43" customFormat="1" x14ac:dyDescent="0.25">
      <c r="A940" s="41"/>
      <c r="B940" s="44"/>
      <c r="C940" s="42"/>
      <c r="D940" s="20"/>
      <c r="E940" s="12"/>
      <c r="F940" s="47"/>
    </row>
    <row r="941" spans="1:8" s="43" customFormat="1" x14ac:dyDescent="0.25">
      <c r="A941" s="41" t="s">
        <v>107</v>
      </c>
      <c r="B941" s="44"/>
      <c r="C941" s="42" t="s">
        <v>22</v>
      </c>
      <c r="D941" s="20">
        <v>8</v>
      </c>
      <c r="E941" s="12">
        <v>1500</v>
      </c>
      <c r="F941" s="47">
        <f>E941*D941</f>
        <v>12000</v>
      </c>
    </row>
    <row r="942" spans="1:8" s="43" customFormat="1" x14ac:dyDescent="0.25">
      <c r="A942" s="41"/>
      <c r="B942" s="44"/>
      <c r="C942" s="42"/>
      <c r="D942" s="20"/>
      <c r="E942" s="12"/>
      <c r="F942" s="47"/>
    </row>
    <row r="943" spans="1:8" s="43" customFormat="1" x14ac:dyDescent="0.25">
      <c r="A943" s="41" t="s">
        <v>112</v>
      </c>
      <c r="B943" s="44"/>
      <c r="C943" s="42" t="s">
        <v>22</v>
      </c>
      <c r="D943" s="20">
        <v>4</v>
      </c>
      <c r="E943" s="12">
        <v>1500</v>
      </c>
      <c r="F943" s="47">
        <f>E943*D943</f>
        <v>6000</v>
      </c>
    </row>
    <row r="944" spans="1:8" s="43" customFormat="1" x14ac:dyDescent="0.25">
      <c r="A944" s="41"/>
      <c r="B944" s="44"/>
      <c r="C944" s="42"/>
      <c r="D944" s="20"/>
      <c r="E944" s="12"/>
      <c r="F944" s="47"/>
    </row>
    <row r="945" spans="1:6" s="43" customFormat="1" x14ac:dyDescent="0.25">
      <c r="A945" s="41" t="s">
        <v>100</v>
      </c>
      <c r="B945" s="44"/>
      <c r="C945" s="42" t="s">
        <v>22</v>
      </c>
      <c r="D945" s="20">
        <v>2</v>
      </c>
      <c r="E945" s="12">
        <v>2500</v>
      </c>
      <c r="F945" s="47">
        <f>E945*D945</f>
        <v>5000</v>
      </c>
    </row>
    <row r="946" spans="1:6" s="43" customFormat="1" x14ac:dyDescent="0.25">
      <c r="A946" s="41"/>
      <c r="B946" s="44"/>
      <c r="C946" s="42"/>
      <c r="D946" s="20"/>
      <c r="E946" s="12"/>
      <c r="F946" s="47"/>
    </row>
    <row r="947" spans="1:6" x14ac:dyDescent="0.25">
      <c r="A947" s="24"/>
      <c r="B947" s="26" t="s">
        <v>24</v>
      </c>
      <c r="C947" s="16"/>
      <c r="D947" s="38"/>
      <c r="E947" s="28"/>
      <c r="F947" s="17">
        <f>SUM(F935:F946)</f>
        <v>49000</v>
      </c>
    </row>
    <row r="948" spans="1:6" x14ac:dyDescent="0.25">
      <c r="A948" s="18"/>
      <c r="B948" s="40"/>
      <c r="C948" s="19"/>
      <c r="D948" s="20"/>
      <c r="E948" s="48"/>
      <c r="F948" s="4"/>
    </row>
    <row r="949" spans="1:6" s="43" customFormat="1" x14ac:dyDescent="0.25">
      <c r="A949" s="41"/>
      <c r="B949" s="44" t="s">
        <v>49</v>
      </c>
      <c r="C949" s="42"/>
      <c r="D949" s="20"/>
      <c r="E949" s="12"/>
      <c r="F949" s="47">
        <f>F921</f>
        <v>231200</v>
      </c>
    </row>
    <row r="950" spans="1:6" s="43" customFormat="1" x14ac:dyDescent="0.25">
      <c r="A950" s="41"/>
      <c r="B950" s="44"/>
      <c r="C950" s="42"/>
      <c r="D950" s="20"/>
      <c r="E950" s="12"/>
      <c r="F950" s="47"/>
    </row>
    <row r="951" spans="1:6" s="43" customFormat="1" x14ac:dyDescent="0.25">
      <c r="A951" s="41"/>
      <c r="B951" s="44" t="s">
        <v>50</v>
      </c>
      <c r="C951" s="42"/>
      <c r="D951" s="20"/>
      <c r="E951" s="12"/>
      <c r="F951" s="47">
        <f>F933</f>
        <v>185500</v>
      </c>
    </row>
    <row r="952" spans="1:6" s="43" customFormat="1" x14ac:dyDescent="0.25">
      <c r="A952" s="41"/>
      <c r="B952" s="44"/>
      <c r="C952" s="42"/>
      <c r="D952" s="20"/>
      <c r="E952" s="12"/>
      <c r="F952" s="47"/>
    </row>
    <row r="953" spans="1:6" s="43" customFormat="1" x14ac:dyDescent="0.25">
      <c r="A953" s="41"/>
      <c r="B953" s="44" t="s">
        <v>40</v>
      </c>
      <c r="C953" s="42"/>
      <c r="D953" s="20"/>
      <c r="E953" s="12"/>
      <c r="F953" s="47">
        <f>F947</f>
        <v>49000</v>
      </c>
    </row>
    <row r="954" spans="1:6" s="43" customFormat="1" x14ac:dyDescent="0.25">
      <c r="A954" s="41"/>
      <c r="B954" s="44"/>
      <c r="C954" s="42"/>
      <c r="D954" s="20"/>
      <c r="E954" s="12"/>
      <c r="F954" s="47"/>
    </row>
    <row r="955" spans="1:6" s="43" customFormat="1" x14ac:dyDescent="0.25">
      <c r="A955" s="41"/>
      <c r="B955" s="44"/>
      <c r="C955" s="42"/>
      <c r="D955" s="20"/>
      <c r="E955" s="12"/>
      <c r="F955" s="47"/>
    </row>
    <row r="956" spans="1:6" x14ac:dyDescent="0.25">
      <c r="A956" s="24"/>
      <c r="B956" s="26" t="s">
        <v>24</v>
      </c>
      <c r="C956" s="16"/>
      <c r="D956" s="38"/>
      <c r="E956" s="28"/>
      <c r="F956" s="17">
        <f>SUM(F948:F955)</f>
        <v>465700</v>
      </c>
    </row>
    <row r="957" spans="1:6" x14ac:dyDescent="0.25">
      <c r="A957" s="18"/>
      <c r="B957" s="40"/>
      <c r="C957" s="19"/>
      <c r="D957" s="20"/>
      <c r="E957" s="48"/>
      <c r="F957" s="4"/>
    </row>
    <row r="958" spans="1:6" s="43" customFormat="1" x14ac:dyDescent="0.25">
      <c r="A958" s="41" t="s">
        <v>0</v>
      </c>
      <c r="B958" s="44"/>
      <c r="C958" s="42" t="s">
        <v>21</v>
      </c>
      <c r="D958" s="20">
        <v>10</v>
      </c>
      <c r="E958" s="12">
        <v>250</v>
      </c>
      <c r="F958" s="47">
        <f>E958*D958</f>
        <v>2500</v>
      </c>
    </row>
    <row r="959" spans="1:6" s="43" customFormat="1" x14ac:dyDescent="0.25">
      <c r="A959" s="41"/>
      <c r="B959" s="44"/>
      <c r="C959" s="42"/>
      <c r="D959" s="20"/>
      <c r="E959" s="12"/>
      <c r="F959" s="47"/>
    </row>
    <row r="960" spans="1:6" s="43" customFormat="1" x14ac:dyDescent="0.25">
      <c r="A960" s="41" t="s">
        <v>5</v>
      </c>
      <c r="B960" s="44"/>
      <c r="C960" s="42" t="s">
        <v>21</v>
      </c>
      <c r="D960" s="20">
        <v>14</v>
      </c>
      <c r="E960" s="12">
        <v>200</v>
      </c>
      <c r="F960" s="47">
        <f>E960*D960</f>
        <v>2800</v>
      </c>
    </row>
    <row r="961" spans="1:6" s="43" customFormat="1" x14ac:dyDescent="0.25">
      <c r="A961" s="41"/>
      <c r="B961" s="44"/>
      <c r="C961" s="42"/>
      <c r="D961" s="20"/>
      <c r="E961" s="12"/>
      <c r="F961" s="47"/>
    </row>
    <row r="962" spans="1:6" s="43" customFormat="1" x14ac:dyDescent="0.25">
      <c r="A962" s="41" t="s">
        <v>6</v>
      </c>
      <c r="B962" s="44"/>
      <c r="C962" s="42" t="s">
        <v>21</v>
      </c>
      <c r="D962" s="20">
        <v>20</v>
      </c>
      <c r="E962" s="12">
        <v>210</v>
      </c>
      <c r="F962" s="47">
        <f>E962*D962</f>
        <v>4200</v>
      </c>
    </row>
    <row r="963" spans="1:6" s="43" customFormat="1" x14ac:dyDescent="0.25">
      <c r="A963" s="41"/>
      <c r="B963" s="44"/>
      <c r="C963" s="42"/>
      <c r="D963" s="20"/>
      <c r="E963" s="12"/>
      <c r="F963" s="47"/>
    </row>
    <row r="964" spans="1:6" s="43" customFormat="1" x14ac:dyDescent="0.25">
      <c r="A964" s="41" t="s">
        <v>7</v>
      </c>
      <c r="B964" s="44"/>
      <c r="C964" s="42" t="s">
        <v>21</v>
      </c>
      <c r="D964" s="20">
        <v>5</v>
      </c>
      <c r="E964" s="12">
        <v>260</v>
      </c>
      <c r="F964" s="47">
        <f>E964*D964</f>
        <v>1300</v>
      </c>
    </row>
    <row r="965" spans="1:6" s="43" customFormat="1" x14ac:dyDescent="0.25">
      <c r="A965" s="41"/>
      <c r="B965" s="44"/>
      <c r="C965" s="42"/>
      <c r="D965" s="20"/>
      <c r="E965" s="12"/>
      <c r="F965" s="47"/>
    </row>
    <row r="966" spans="1:6" s="43" customFormat="1" x14ac:dyDescent="0.25">
      <c r="A966" s="41" t="s">
        <v>1</v>
      </c>
      <c r="B966" s="44"/>
      <c r="C966" s="42" t="s">
        <v>21</v>
      </c>
      <c r="D966" s="20">
        <v>15</v>
      </c>
      <c r="E966" s="12">
        <v>300</v>
      </c>
      <c r="F966" s="47">
        <f>E966*D966</f>
        <v>4500</v>
      </c>
    </row>
    <row r="967" spans="1:6" s="43" customFormat="1" x14ac:dyDescent="0.25">
      <c r="A967" s="41"/>
      <c r="B967" s="44"/>
      <c r="C967" s="42"/>
      <c r="D967" s="20"/>
      <c r="E967" s="12"/>
      <c r="F967" s="47"/>
    </row>
    <row r="968" spans="1:6" s="43" customFormat="1" x14ac:dyDescent="0.25">
      <c r="A968" s="41" t="s">
        <v>2</v>
      </c>
      <c r="B968" s="44"/>
      <c r="C968" s="42" t="s">
        <v>22</v>
      </c>
      <c r="D968" s="20">
        <v>2</v>
      </c>
      <c r="E968" s="12">
        <v>210</v>
      </c>
      <c r="F968" s="47">
        <f>E968*D968</f>
        <v>420</v>
      </c>
    </row>
    <row r="969" spans="1:6" s="43" customFormat="1" x14ac:dyDescent="0.25">
      <c r="A969" s="41"/>
      <c r="B969" s="44"/>
      <c r="C969" s="42"/>
      <c r="D969" s="20"/>
      <c r="E969" s="12"/>
      <c r="F969" s="47"/>
    </row>
    <row r="970" spans="1:6" s="43" customFormat="1" x14ac:dyDescent="0.25">
      <c r="A970" s="41" t="s">
        <v>3</v>
      </c>
      <c r="B970" s="44"/>
      <c r="C970" s="42" t="s">
        <v>22</v>
      </c>
      <c r="D970" s="20">
        <v>4</v>
      </c>
      <c r="E970" s="12">
        <v>240</v>
      </c>
      <c r="F970" s="47">
        <f>E970*D970</f>
        <v>960</v>
      </c>
    </row>
    <row r="971" spans="1:6" s="43" customFormat="1" x14ac:dyDescent="0.25">
      <c r="A971" s="41"/>
      <c r="B971" s="44"/>
      <c r="C971" s="42"/>
      <c r="D971" s="20"/>
      <c r="E971" s="12"/>
      <c r="F971" s="47"/>
    </row>
    <row r="972" spans="1:6" s="43" customFormat="1" x14ac:dyDescent="0.25">
      <c r="A972" s="41" t="s">
        <v>102</v>
      </c>
      <c r="B972" s="44"/>
      <c r="C972" s="42" t="s">
        <v>22</v>
      </c>
      <c r="D972" s="20">
        <v>4</v>
      </c>
      <c r="E972" s="12">
        <v>300</v>
      </c>
      <c r="F972" s="47">
        <f>E972*D972</f>
        <v>1200</v>
      </c>
    </row>
    <row r="973" spans="1:6" s="43" customFormat="1" x14ac:dyDescent="0.25">
      <c r="A973" s="41"/>
      <c r="B973" s="44"/>
      <c r="C973" s="42"/>
      <c r="D973" s="20"/>
      <c r="E973" s="12"/>
      <c r="F973" s="47"/>
    </row>
    <row r="974" spans="1:6" s="43" customFormat="1" x14ac:dyDescent="0.25">
      <c r="A974" s="41" t="s">
        <v>116</v>
      </c>
      <c r="B974" s="44"/>
      <c r="C974" s="42" t="s">
        <v>22</v>
      </c>
      <c r="D974" s="20">
        <v>15</v>
      </c>
      <c r="E974" s="12">
        <v>340</v>
      </c>
      <c r="F974" s="47">
        <f>E974*D974</f>
        <v>5100</v>
      </c>
    </row>
    <row r="975" spans="1:6" s="43" customFormat="1" x14ac:dyDescent="0.25">
      <c r="A975" s="41"/>
      <c r="B975" s="44"/>
      <c r="C975" s="42"/>
      <c r="D975" s="20"/>
      <c r="E975" s="12"/>
      <c r="F975" s="47"/>
    </row>
    <row r="976" spans="1:6" x14ac:dyDescent="0.25">
      <c r="A976" s="18"/>
      <c r="B976" s="26" t="s">
        <v>24</v>
      </c>
      <c r="C976" s="19"/>
      <c r="D976" s="20"/>
      <c r="E976" s="48"/>
      <c r="F976" s="50">
        <f>SUM(F958:F974)</f>
        <v>22980</v>
      </c>
    </row>
    <row r="977" spans="1:6" x14ac:dyDescent="0.25">
      <c r="A977" s="18"/>
      <c r="B977" s="40"/>
      <c r="C977" s="19"/>
      <c r="D977" s="20"/>
      <c r="E977" s="48"/>
      <c r="F977" s="4"/>
    </row>
    <row r="978" spans="1:6" s="43" customFormat="1" x14ac:dyDescent="0.25">
      <c r="A978" s="41" t="s">
        <v>0</v>
      </c>
      <c r="B978" s="44"/>
      <c r="C978" s="42" t="s">
        <v>22</v>
      </c>
      <c r="D978" s="20">
        <v>10</v>
      </c>
      <c r="E978" s="12">
        <v>250</v>
      </c>
      <c r="F978" s="47">
        <f>E978*D978</f>
        <v>2500</v>
      </c>
    </row>
    <row r="979" spans="1:6" s="43" customFormat="1" x14ac:dyDescent="0.25">
      <c r="A979" s="41"/>
      <c r="B979" s="44"/>
      <c r="C979" s="42"/>
      <c r="D979" s="20"/>
      <c r="E979" s="12"/>
      <c r="F979" s="47"/>
    </row>
    <row r="980" spans="1:6" s="43" customFormat="1" x14ac:dyDescent="0.25">
      <c r="A980" s="41" t="s">
        <v>5</v>
      </c>
      <c r="B980" s="44"/>
      <c r="C980" s="42" t="s">
        <v>22</v>
      </c>
      <c r="D980" s="20">
        <v>5</v>
      </c>
      <c r="E980" s="12">
        <v>200</v>
      </c>
      <c r="F980" s="47">
        <f>E980*D980</f>
        <v>1000</v>
      </c>
    </row>
    <row r="981" spans="1:6" s="43" customFormat="1" x14ac:dyDescent="0.25">
      <c r="A981" s="41"/>
      <c r="B981" s="44"/>
      <c r="C981" s="42"/>
      <c r="D981" s="20"/>
      <c r="E981" s="12"/>
      <c r="F981" s="47"/>
    </row>
    <row r="982" spans="1:6" s="43" customFormat="1" x14ac:dyDescent="0.25">
      <c r="A982" s="41" t="s">
        <v>6</v>
      </c>
      <c r="B982" s="44"/>
      <c r="C982" s="42" t="s">
        <v>22</v>
      </c>
      <c r="D982" s="20">
        <v>10</v>
      </c>
      <c r="E982" s="12">
        <v>210</v>
      </c>
      <c r="F982" s="47">
        <f>E982*D982</f>
        <v>2100</v>
      </c>
    </row>
    <row r="983" spans="1:6" s="43" customFormat="1" x14ac:dyDescent="0.25">
      <c r="A983" s="41"/>
      <c r="B983" s="44"/>
      <c r="C983" s="42"/>
      <c r="D983" s="20"/>
      <c r="E983" s="12"/>
      <c r="F983" s="47"/>
    </row>
    <row r="984" spans="1:6" s="43" customFormat="1" x14ac:dyDescent="0.25">
      <c r="A984" s="41" t="s">
        <v>7</v>
      </c>
      <c r="B984" s="44"/>
      <c r="C984" s="42" t="s">
        <v>22</v>
      </c>
      <c r="D984" s="20">
        <v>2</v>
      </c>
      <c r="E984" s="12">
        <v>260</v>
      </c>
      <c r="F984" s="47">
        <f>E984*D984</f>
        <v>520</v>
      </c>
    </row>
    <row r="985" spans="1:6" s="43" customFormat="1" x14ac:dyDescent="0.25">
      <c r="A985" s="41"/>
      <c r="B985" s="44"/>
      <c r="C985" s="42"/>
      <c r="D985" s="20"/>
      <c r="E985" s="12"/>
      <c r="F985" s="47"/>
    </row>
    <row r="986" spans="1:6" s="43" customFormat="1" x14ac:dyDescent="0.25">
      <c r="A986" s="41" t="s">
        <v>1</v>
      </c>
      <c r="B986" s="44"/>
      <c r="C986" s="42" t="s">
        <v>22</v>
      </c>
      <c r="D986" s="20">
        <v>2</v>
      </c>
      <c r="E986" s="12">
        <v>300</v>
      </c>
      <c r="F986" s="47">
        <f>E986*D986</f>
        <v>600</v>
      </c>
    </row>
    <row r="987" spans="1:6" s="43" customFormat="1" x14ac:dyDescent="0.25">
      <c r="A987" s="41"/>
      <c r="B987" s="44"/>
      <c r="C987" s="42"/>
      <c r="D987" s="20"/>
      <c r="E987" s="12"/>
      <c r="F987" s="47"/>
    </row>
    <row r="988" spans="1:6" s="43" customFormat="1" x14ac:dyDescent="0.25">
      <c r="A988" s="41" t="s">
        <v>2</v>
      </c>
      <c r="B988" s="44"/>
      <c r="C988" s="42" t="s">
        <v>22</v>
      </c>
      <c r="D988" s="20">
        <v>2</v>
      </c>
      <c r="E988" s="12">
        <v>210</v>
      </c>
      <c r="F988" s="47">
        <f>E988*D988</f>
        <v>420</v>
      </c>
    </row>
    <row r="989" spans="1:6" s="43" customFormat="1" x14ac:dyDescent="0.25">
      <c r="A989" s="41"/>
      <c r="B989" s="44"/>
      <c r="C989" s="42"/>
      <c r="D989" s="20"/>
      <c r="E989" s="12"/>
      <c r="F989" s="47"/>
    </row>
    <row r="990" spans="1:6" s="43" customFormat="1" x14ac:dyDescent="0.25">
      <c r="A990" s="41" t="s">
        <v>3</v>
      </c>
      <c r="B990" s="44"/>
      <c r="C990" s="42" t="s">
        <v>22</v>
      </c>
      <c r="D990" s="20">
        <v>4</v>
      </c>
      <c r="E990" s="12">
        <v>240</v>
      </c>
      <c r="F990" s="47">
        <f>E990*D990</f>
        <v>960</v>
      </c>
    </row>
    <row r="991" spans="1:6" s="43" customFormat="1" x14ac:dyDescent="0.25">
      <c r="A991" s="41"/>
      <c r="B991" s="44"/>
      <c r="C991" s="42"/>
      <c r="D991" s="20"/>
      <c r="E991" s="12"/>
      <c r="F991" s="47"/>
    </row>
    <row r="992" spans="1:6" s="43" customFormat="1" x14ac:dyDescent="0.25">
      <c r="A992" s="41" t="s">
        <v>102</v>
      </c>
      <c r="B992" s="44"/>
      <c r="C992" s="42" t="s">
        <v>22</v>
      </c>
      <c r="D992" s="20">
        <v>1</v>
      </c>
      <c r="E992" s="12">
        <v>300</v>
      </c>
      <c r="F992" s="47">
        <f>E992*D992</f>
        <v>300</v>
      </c>
    </row>
    <row r="993" spans="1:6" s="43" customFormat="1" x14ac:dyDescent="0.25">
      <c r="A993" s="41"/>
      <c r="B993" s="44"/>
      <c r="C993" s="42"/>
      <c r="D993" s="20"/>
      <c r="E993" s="12"/>
      <c r="F993" s="47"/>
    </row>
    <row r="994" spans="1:6" s="43" customFormat="1" x14ac:dyDescent="0.25">
      <c r="A994" s="41" t="s">
        <v>116</v>
      </c>
      <c r="B994" s="44"/>
      <c r="C994" s="42" t="s">
        <v>22</v>
      </c>
      <c r="D994" s="20">
        <v>2</v>
      </c>
      <c r="E994" s="12">
        <v>340</v>
      </c>
      <c r="F994" s="47">
        <f>E994*D994</f>
        <v>680</v>
      </c>
    </row>
    <row r="995" spans="1:6" s="43" customFormat="1" x14ac:dyDescent="0.25">
      <c r="A995" s="41"/>
      <c r="B995" s="44"/>
      <c r="C995" s="42"/>
      <c r="D995" s="20"/>
      <c r="E995" s="12"/>
      <c r="F995" s="47"/>
    </row>
    <row r="996" spans="1:6" s="43" customFormat="1" x14ac:dyDescent="0.25">
      <c r="A996" s="41" t="s">
        <v>2</v>
      </c>
      <c r="B996" s="44"/>
      <c r="C996" s="42" t="s">
        <v>22</v>
      </c>
      <c r="D996" s="20">
        <v>1</v>
      </c>
      <c r="E996" s="12">
        <v>210</v>
      </c>
      <c r="F996" s="47">
        <f>E996*D996</f>
        <v>210</v>
      </c>
    </row>
    <row r="997" spans="1:6" s="43" customFormat="1" x14ac:dyDescent="0.25">
      <c r="A997" s="41"/>
      <c r="B997" s="44"/>
      <c r="C997" s="42"/>
      <c r="D997" s="20"/>
      <c r="E997" s="12"/>
      <c r="F997" s="47"/>
    </row>
    <row r="998" spans="1:6" s="43" customFormat="1" x14ac:dyDescent="0.25">
      <c r="A998" s="41" t="s">
        <v>3</v>
      </c>
      <c r="B998" s="44"/>
      <c r="C998" s="42" t="s">
        <v>22</v>
      </c>
      <c r="D998" s="20">
        <v>8</v>
      </c>
      <c r="E998" s="12">
        <v>240</v>
      </c>
      <c r="F998" s="47">
        <f>E998*D998</f>
        <v>1920</v>
      </c>
    </row>
    <row r="999" spans="1:6" s="43" customFormat="1" x14ac:dyDescent="0.25">
      <c r="A999" s="41"/>
      <c r="B999" s="44"/>
      <c r="C999" s="42"/>
      <c r="D999" s="20"/>
      <c r="E999" s="12"/>
      <c r="F999" s="47"/>
    </row>
    <row r="1000" spans="1:6" s="43" customFormat="1" x14ac:dyDescent="0.25">
      <c r="A1000" s="41" t="s">
        <v>102</v>
      </c>
      <c r="B1000" s="44"/>
      <c r="C1000" s="42" t="s">
        <v>22</v>
      </c>
      <c r="D1000" s="20">
        <v>2</v>
      </c>
      <c r="E1000" s="12">
        <v>5500</v>
      </c>
      <c r="F1000" s="47">
        <f>E1000*D1000</f>
        <v>11000</v>
      </c>
    </row>
    <row r="1001" spans="1:6" s="43" customFormat="1" x14ac:dyDescent="0.25">
      <c r="A1001" s="41"/>
      <c r="B1001" s="44"/>
      <c r="C1001" s="42"/>
      <c r="D1001" s="20"/>
      <c r="E1001" s="12"/>
      <c r="F1001" s="47"/>
    </row>
    <row r="1002" spans="1:6" s="43" customFormat="1" x14ac:dyDescent="0.25">
      <c r="A1002" s="41" t="s">
        <v>116</v>
      </c>
      <c r="B1002" s="44"/>
      <c r="C1002" s="42" t="s">
        <v>22</v>
      </c>
      <c r="D1002" s="20">
        <v>4</v>
      </c>
      <c r="E1002" s="12">
        <v>4500</v>
      </c>
      <c r="F1002" s="47">
        <f>E1002*D1002</f>
        <v>18000</v>
      </c>
    </row>
    <row r="1003" spans="1:6" s="43" customFormat="1" x14ac:dyDescent="0.25">
      <c r="A1003" s="41"/>
      <c r="B1003" s="44"/>
      <c r="C1003" s="42"/>
      <c r="D1003" s="20"/>
      <c r="E1003" s="12"/>
      <c r="F1003" s="47"/>
    </row>
    <row r="1004" spans="1:6" s="43" customFormat="1" x14ac:dyDescent="0.25">
      <c r="A1004" s="41" t="s">
        <v>116</v>
      </c>
      <c r="B1004" s="44"/>
      <c r="C1004" s="42" t="s">
        <v>22</v>
      </c>
      <c r="D1004" s="20">
        <v>1</v>
      </c>
      <c r="E1004" s="12">
        <v>3500</v>
      </c>
      <c r="F1004" s="47">
        <f>E1004*D1004</f>
        <v>3500</v>
      </c>
    </row>
    <row r="1005" spans="1:6" s="43" customFormat="1" x14ac:dyDescent="0.25">
      <c r="A1005" s="41"/>
      <c r="B1005" s="44"/>
      <c r="C1005" s="42"/>
      <c r="D1005" s="20"/>
      <c r="E1005" s="12"/>
      <c r="F1005" s="47"/>
    </row>
    <row r="1006" spans="1:6" s="43" customFormat="1" x14ac:dyDescent="0.25">
      <c r="A1006" s="41" t="s">
        <v>3</v>
      </c>
      <c r="B1006" s="44"/>
      <c r="C1006" s="42" t="s">
        <v>22</v>
      </c>
      <c r="D1006" s="20">
        <v>1</v>
      </c>
      <c r="E1006" s="12">
        <v>240</v>
      </c>
      <c r="F1006" s="47">
        <f>E1006*D1006</f>
        <v>240</v>
      </c>
    </row>
    <row r="1007" spans="1:6" s="43" customFormat="1" x14ac:dyDescent="0.25">
      <c r="A1007" s="41"/>
      <c r="B1007" s="44"/>
      <c r="C1007" s="42"/>
      <c r="D1007" s="20"/>
      <c r="E1007" s="12"/>
      <c r="F1007" s="47"/>
    </row>
    <row r="1008" spans="1:6" s="43" customFormat="1" x14ac:dyDescent="0.25">
      <c r="A1008" s="41" t="s">
        <v>102</v>
      </c>
      <c r="B1008" s="44"/>
      <c r="C1008" s="42" t="s">
        <v>22</v>
      </c>
      <c r="D1008" s="20">
        <v>1</v>
      </c>
      <c r="E1008" s="12">
        <v>270</v>
      </c>
      <c r="F1008" s="47">
        <f>E1008*D1008</f>
        <v>270</v>
      </c>
    </row>
    <row r="1009" spans="1:6" s="43" customFormat="1" x14ac:dyDescent="0.25">
      <c r="A1009" s="41"/>
      <c r="B1009" s="44"/>
      <c r="C1009" s="42"/>
      <c r="D1009" s="20"/>
      <c r="E1009" s="12"/>
      <c r="F1009" s="47"/>
    </row>
    <row r="1010" spans="1:6" s="43" customFormat="1" x14ac:dyDescent="0.25">
      <c r="A1010" s="41" t="s">
        <v>116</v>
      </c>
      <c r="B1010" s="44"/>
      <c r="C1010" s="42" t="s">
        <v>22</v>
      </c>
      <c r="D1010" s="20">
        <v>2</v>
      </c>
      <c r="E1010" s="12">
        <v>300</v>
      </c>
      <c r="F1010" s="47">
        <f>E1010*D1010</f>
        <v>600</v>
      </c>
    </row>
    <row r="1011" spans="1:6" s="43" customFormat="1" x14ac:dyDescent="0.25">
      <c r="A1011" s="41"/>
      <c r="B1011" s="44"/>
      <c r="C1011" s="42"/>
      <c r="D1011" s="20"/>
      <c r="E1011" s="12"/>
      <c r="F1011" s="47"/>
    </row>
    <row r="1012" spans="1:6" s="43" customFormat="1" x14ac:dyDescent="0.25">
      <c r="A1012" s="41" t="s">
        <v>116</v>
      </c>
      <c r="B1012" s="44"/>
      <c r="C1012" s="42" t="s">
        <v>22</v>
      </c>
      <c r="D1012" s="20">
        <v>1</v>
      </c>
      <c r="E1012" s="12">
        <v>350</v>
      </c>
      <c r="F1012" s="47">
        <f>E1012*D1012</f>
        <v>350</v>
      </c>
    </row>
    <row r="1013" spans="1:6" s="43" customFormat="1" x14ac:dyDescent="0.25">
      <c r="A1013" s="41"/>
      <c r="B1013" s="44"/>
      <c r="C1013" s="42"/>
      <c r="D1013" s="20"/>
      <c r="E1013" s="12"/>
      <c r="F1013" s="47"/>
    </row>
    <row r="1014" spans="1:6" s="43" customFormat="1" x14ac:dyDescent="0.25">
      <c r="A1014" s="41" t="s">
        <v>102</v>
      </c>
      <c r="B1014" s="44"/>
      <c r="C1014" s="42" t="s">
        <v>22</v>
      </c>
      <c r="D1014" s="20">
        <v>2</v>
      </c>
      <c r="E1014" s="12">
        <v>270</v>
      </c>
      <c r="F1014" s="47">
        <f>E1014*D1014</f>
        <v>540</v>
      </c>
    </row>
    <row r="1015" spans="1:6" s="43" customFormat="1" x14ac:dyDescent="0.25">
      <c r="A1015" s="41"/>
      <c r="B1015" s="44"/>
      <c r="C1015" s="42"/>
      <c r="D1015" s="20"/>
      <c r="E1015" s="12"/>
      <c r="F1015" s="47"/>
    </row>
    <row r="1016" spans="1:6" s="43" customFormat="1" x14ac:dyDescent="0.25">
      <c r="A1016" s="41" t="s">
        <v>116</v>
      </c>
      <c r="B1016" s="44"/>
      <c r="C1016" s="42" t="s">
        <v>22</v>
      </c>
      <c r="D1016" s="20">
        <v>2</v>
      </c>
      <c r="E1016" s="12">
        <v>300</v>
      </c>
      <c r="F1016" s="47">
        <f>E1016*D1016</f>
        <v>600</v>
      </c>
    </row>
    <row r="1017" spans="1:6" s="43" customFormat="1" x14ac:dyDescent="0.25">
      <c r="A1017" s="41"/>
      <c r="B1017" s="44"/>
      <c r="C1017" s="42"/>
      <c r="D1017" s="20"/>
      <c r="E1017" s="12"/>
      <c r="F1017" s="47"/>
    </row>
    <row r="1018" spans="1:6" s="43" customFormat="1" x14ac:dyDescent="0.25">
      <c r="A1018" s="41" t="s">
        <v>116</v>
      </c>
      <c r="B1018" s="44"/>
      <c r="C1018" s="42" t="s">
        <v>22</v>
      </c>
      <c r="D1018" s="20">
        <v>2</v>
      </c>
      <c r="E1018" s="12">
        <v>350</v>
      </c>
      <c r="F1018" s="47">
        <f>E1018*D1018</f>
        <v>700</v>
      </c>
    </row>
    <row r="1019" spans="1:6" s="43" customFormat="1" x14ac:dyDescent="0.25">
      <c r="A1019" s="41"/>
      <c r="B1019" s="44"/>
      <c r="C1019" s="42"/>
      <c r="D1019" s="20"/>
      <c r="E1019" s="12"/>
      <c r="F1019" s="47"/>
    </row>
    <row r="1020" spans="1:6" s="43" customFormat="1" x14ac:dyDescent="0.25">
      <c r="A1020" s="41" t="s">
        <v>116</v>
      </c>
      <c r="B1020" s="44"/>
      <c r="C1020" s="42" t="s">
        <v>22</v>
      </c>
      <c r="D1020" s="20">
        <v>8</v>
      </c>
      <c r="E1020" s="12">
        <v>300</v>
      </c>
      <c r="F1020" s="47">
        <f>E1020*D1020</f>
        <v>2400</v>
      </c>
    </row>
    <row r="1021" spans="1:6" s="43" customFormat="1" x14ac:dyDescent="0.25">
      <c r="A1021" s="41"/>
      <c r="B1021" s="44"/>
      <c r="C1021" s="42"/>
      <c r="D1021" s="20"/>
      <c r="E1021" s="12"/>
      <c r="F1021" s="47"/>
    </row>
    <row r="1022" spans="1:6" s="43" customFormat="1" x14ac:dyDescent="0.25">
      <c r="A1022" s="41" t="s">
        <v>116</v>
      </c>
      <c r="B1022" s="44"/>
      <c r="C1022" s="42" t="s">
        <v>22</v>
      </c>
      <c r="D1022" s="20">
        <v>4</v>
      </c>
      <c r="E1022" s="12">
        <v>350</v>
      </c>
      <c r="F1022" s="47">
        <f>E1022*D1022</f>
        <v>1400</v>
      </c>
    </row>
    <row r="1023" spans="1:6" s="43" customFormat="1" x14ac:dyDescent="0.25">
      <c r="A1023" s="41"/>
      <c r="B1023" s="44"/>
      <c r="C1023" s="42"/>
      <c r="D1023" s="20"/>
      <c r="E1023" s="12"/>
      <c r="F1023" s="47"/>
    </row>
    <row r="1024" spans="1:6" x14ac:dyDescent="0.25">
      <c r="A1024" s="18"/>
      <c r="B1024" s="26" t="s">
        <v>24</v>
      </c>
      <c r="C1024" s="19"/>
      <c r="D1024" s="20"/>
      <c r="E1024" s="48"/>
      <c r="F1024" s="50">
        <f>SUM(F978:F1022)</f>
        <v>50810</v>
      </c>
    </row>
    <row r="1025" spans="1:6" x14ac:dyDescent="0.25">
      <c r="A1025" s="18"/>
      <c r="B1025" s="40"/>
      <c r="C1025" s="19"/>
      <c r="D1025" s="20"/>
      <c r="E1025" s="48"/>
      <c r="F1025" s="4"/>
    </row>
    <row r="1026" spans="1:6" s="43" customFormat="1" x14ac:dyDescent="0.25">
      <c r="A1026" s="41" t="s">
        <v>0</v>
      </c>
      <c r="B1026" s="44"/>
      <c r="C1026" s="42" t="s">
        <v>22</v>
      </c>
      <c r="D1026" s="20">
        <v>16</v>
      </c>
      <c r="E1026" s="12">
        <v>250</v>
      </c>
      <c r="F1026" s="47">
        <f>E1026*D1026</f>
        <v>4000</v>
      </c>
    </row>
    <row r="1027" spans="1:6" s="43" customFormat="1" x14ac:dyDescent="0.25">
      <c r="A1027" s="41"/>
      <c r="B1027" s="44"/>
      <c r="C1027" s="42"/>
      <c r="D1027" s="20"/>
      <c r="E1027" s="12"/>
      <c r="F1027" s="47"/>
    </row>
    <row r="1028" spans="1:6" s="43" customFormat="1" x14ac:dyDescent="0.25">
      <c r="A1028" s="41" t="s">
        <v>5</v>
      </c>
      <c r="B1028" s="44"/>
      <c r="C1028" s="42" t="s">
        <v>22</v>
      </c>
      <c r="D1028" s="20">
        <v>4</v>
      </c>
      <c r="E1028" s="12">
        <v>200</v>
      </c>
      <c r="F1028" s="47">
        <f>E1028*D1028</f>
        <v>800</v>
      </c>
    </row>
    <row r="1029" spans="1:6" s="43" customFormat="1" x14ac:dyDescent="0.25">
      <c r="A1029" s="41"/>
      <c r="B1029" s="44"/>
      <c r="C1029" s="42"/>
      <c r="D1029" s="20"/>
      <c r="E1029" s="12"/>
      <c r="F1029" s="47"/>
    </row>
    <row r="1030" spans="1:6" s="43" customFormat="1" x14ac:dyDescent="0.25">
      <c r="A1030" s="41" t="s">
        <v>6</v>
      </c>
      <c r="B1030" s="44"/>
      <c r="C1030" s="42" t="s">
        <v>22</v>
      </c>
      <c r="D1030" s="20">
        <v>4</v>
      </c>
      <c r="E1030" s="12">
        <v>210</v>
      </c>
      <c r="F1030" s="47">
        <f>E1030*D1030</f>
        <v>840</v>
      </c>
    </row>
    <row r="1031" spans="1:6" s="43" customFormat="1" x14ac:dyDescent="0.25">
      <c r="A1031" s="41"/>
      <c r="B1031" s="44"/>
      <c r="C1031" s="42"/>
      <c r="D1031" s="20"/>
      <c r="E1031" s="12"/>
      <c r="F1031" s="47"/>
    </row>
    <row r="1032" spans="1:6" s="43" customFormat="1" x14ac:dyDescent="0.25">
      <c r="A1032" s="41" t="s">
        <v>7</v>
      </c>
      <c r="B1032" s="44"/>
      <c r="C1032" s="42" t="s">
        <v>22</v>
      </c>
      <c r="D1032" s="20">
        <v>14</v>
      </c>
      <c r="E1032" s="12">
        <v>260</v>
      </c>
      <c r="F1032" s="47">
        <f>E1032*D1032</f>
        <v>3640</v>
      </c>
    </row>
    <row r="1033" spans="1:6" s="43" customFormat="1" x14ac:dyDescent="0.25">
      <c r="A1033" s="41"/>
      <c r="B1033" s="44"/>
      <c r="C1033" s="42"/>
      <c r="D1033" s="20"/>
      <c r="E1033" s="12"/>
      <c r="F1033" s="47"/>
    </row>
    <row r="1034" spans="1:6" x14ac:dyDescent="0.25">
      <c r="A1034" s="18"/>
      <c r="B1034" s="26" t="s">
        <v>24</v>
      </c>
      <c r="C1034" s="19"/>
      <c r="D1034" s="20"/>
      <c r="E1034" s="48"/>
      <c r="F1034" s="50">
        <f>SUM(F1026:F1032)</f>
        <v>9280</v>
      </c>
    </row>
    <row r="1035" spans="1:6" x14ac:dyDescent="0.25">
      <c r="A1035" s="18"/>
      <c r="B1035" s="40"/>
      <c r="C1035" s="19"/>
      <c r="D1035" s="20"/>
      <c r="E1035" s="48"/>
      <c r="F1035" s="4"/>
    </row>
    <row r="1036" spans="1:6" s="43" customFormat="1" x14ac:dyDescent="0.25">
      <c r="A1036" s="41"/>
      <c r="B1036" s="44" t="s">
        <v>49</v>
      </c>
      <c r="C1036" s="42"/>
      <c r="D1036" s="20"/>
      <c r="E1036" s="12"/>
      <c r="F1036" s="47">
        <f>F976</f>
        <v>22980</v>
      </c>
    </row>
    <row r="1037" spans="1:6" s="43" customFormat="1" x14ac:dyDescent="0.25">
      <c r="A1037" s="41"/>
      <c r="B1037" s="44"/>
      <c r="C1037" s="42"/>
      <c r="D1037" s="20"/>
      <c r="E1037" s="12"/>
      <c r="F1037" s="47"/>
    </row>
    <row r="1038" spans="1:6" s="43" customFormat="1" x14ac:dyDescent="0.25">
      <c r="A1038" s="41"/>
      <c r="B1038" s="44" t="s">
        <v>50</v>
      </c>
      <c r="C1038" s="42"/>
      <c r="D1038" s="20"/>
      <c r="E1038" s="12"/>
      <c r="F1038" s="47">
        <f>F1024</f>
        <v>50810</v>
      </c>
    </row>
    <row r="1039" spans="1:6" s="43" customFormat="1" x14ac:dyDescent="0.25">
      <c r="A1039" s="41"/>
      <c r="B1039" s="44"/>
      <c r="C1039" s="42"/>
      <c r="D1039" s="20"/>
      <c r="E1039" s="12"/>
      <c r="F1039" s="47"/>
    </row>
    <row r="1040" spans="1:6" s="43" customFormat="1" x14ac:dyDescent="0.25">
      <c r="A1040" s="41"/>
      <c r="B1040" s="44" t="s">
        <v>40</v>
      </c>
      <c r="C1040" s="42"/>
      <c r="D1040" s="20"/>
      <c r="E1040" s="12"/>
      <c r="F1040" s="47">
        <f>F1034</f>
        <v>9280</v>
      </c>
    </row>
    <row r="1041" spans="1:6" s="43" customFormat="1" x14ac:dyDescent="0.25">
      <c r="A1041" s="41"/>
      <c r="B1041" s="44"/>
      <c r="C1041" s="42"/>
      <c r="D1041" s="20"/>
      <c r="E1041" s="12"/>
      <c r="F1041" s="47"/>
    </row>
    <row r="1042" spans="1:6" s="43" customFormat="1" x14ac:dyDescent="0.25">
      <c r="A1042" s="41"/>
      <c r="B1042" s="44"/>
      <c r="C1042" s="42"/>
      <c r="D1042" s="20"/>
      <c r="E1042" s="12"/>
      <c r="F1042" s="47"/>
    </row>
    <row r="1043" spans="1:6" x14ac:dyDescent="0.25">
      <c r="A1043" s="24"/>
      <c r="B1043" s="26" t="s">
        <v>44</v>
      </c>
      <c r="C1043" s="16"/>
      <c r="D1043" s="38"/>
      <c r="E1043" s="28"/>
      <c r="F1043" s="17">
        <f>SUM(F1036:F1042)</f>
        <v>83070</v>
      </c>
    </row>
    <row r="1044" spans="1:6" x14ac:dyDescent="0.25">
      <c r="A1044" s="23"/>
      <c r="B1044" s="40"/>
      <c r="C1044" s="14"/>
      <c r="D1044" s="37"/>
      <c r="E1044" s="29"/>
      <c r="F1044" s="15"/>
    </row>
    <row r="1045" spans="1:6" x14ac:dyDescent="0.25">
      <c r="A1045" s="18"/>
      <c r="B1045" s="56" t="s">
        <v>68</v>
      </c>
      <c r="C1045" s="19"/>
      <c r="D1045" s="20"/>
      <c r="E1045" s="48"/>
      <c r="F1045" s="4"/>
    </row>
    <row r="1046" spans="1:6" x14ac:dyDescent="0.25">
      <c r="A1046" s="18"/>
      <c r="B1046" s="56"/>
      <c r="C1046" s="19"/>
      <c r="D1046" s="20"/>
      <c r="E1046" s="48"/>
      <c r="F1046" s="4"/>
    </row>
    <row r="1047" spans="1:6" s="43" customFormat="1" x14ac:dyDescent="0.25">
      <c r="A1047" s="41" t="s">
        <v>0</v>
      </c>
      <c r="B1047" s="44"/>
      <c r="C1047" s="42" t="s">
        <v>21</v>
      </c>
      <c r="D1047" s="20">
        <v>120</v>
      </c>
      <c r="E1047" s="12">
        <v>1000</v>
      </c>
      <c r="F1047" s="47">
        <f>E1047*D1047</f>
        <v>120000</v>
      </c>
    </row>
    <row r="1048" spans="1:6" s="43" customFormat="1" x14ac:dyDescent="0.25">
      <c r="A1048" s="41"/>
      <c r="B1048" s="44"/>
      <c r="C1048" s="42"/>
      <c r="D1048" s="20"/>
      <c r="E1048" s="12"/>
      <c r="F1048" s="47"/>
    </row>
    <row r="1049" spans="1:6" s="43" customFormat="1" x14ac:dyDescent="0.25">
      <c r="A1049" s="41" t="s">
        <v>5</v>
      </c>
      <c r="B1049" s="44"/>
      <c r="C1049" s="42" t="s">
        <v>21</v>
      </c>
      <c r="D1049" s="20">
        <v>102</v>
      </c>
      <c r="E1049" s="12">
        <v>900</v>
      </c>
      <c r="F1049" s="47">
        <f>E1049*D1049</f>
        <v>91800</v>
      </c>
    </row>
    <row r="1050" spans="1:6" s="43" customFormat="1" x14ac:dyDescent="0.25">
      <c r="A1050" s="41"/>
      <c r="B1050" s="44"/>
      <c r="C1050" s="42"/>
      <c r="D1050" s="20"/>
      <c r="E1050" s="12"/>
      <c r="F1050" s="47"/>
    </row>
    <row r="1051" spans="1:6" s="43" customFormat="1" x14ac:dyDescent="0.25">
      <c r="A1051" s="41" t="s">
        <v>6</v>
      </c>
      <c r="B1051" s="44"/>
      <c r="C1051" s="42" t="s">
        <v>21</v>
      </c>
      <c r="D1051" s="20">
        <v>14</v>
      </c>
      <c r="E1051" s="12">
        <v>800</v>
      </c>
      <c r="F1051" s="47">
        <f>E1051*D1051</f>
        <v>11200</v>
      </c>
    </row>
    <row r="1052" spans="1:6" s="43" customFormat="1" x14ac:dyDescent="0.25">
      <c r="A1052" s="41"/>
      <c r="B1052" s="44"/>
      <c r="C1052" s="42"/>
      <c r="D1052" s="20"/>
      <c r="E1052" s="12"/>
      <c r="F1052" s="47"/>
    </row>
    <row r="1053" spans="1:6" s="43" customFormat="1" x14ac:dyDescent="0.25">
      <c r="A1053" s="41" t="s">
        <v>7</v>
      </c>
      <c r="B1053" s="44"/>
      <c r="C1053" s="42" t="s">
        <v>21</v>
      </c>
      <c r="D1053" s="20">
        <v>15</v>
      </c>
      <c r="E1053" s="12">
        <v>700</v>
      </c>
      <c r="F1053" s="47">
        <f>E1053*D1053</f>
        <v>10500</v>
      </c>
    </row>
    <row r="1054" spans="1:6" s="43" customFormat="1" x14ac:dyDescent="0.25">
      <c r="A1054" s="41"/>
      <c r="B1054" s="44"/>
      <c r="C1054" s="42"/>
      <c r="D1054" s="20"/>
      <c r="E1054" s="12"/>
      <c r="F1054" s="47"/>
    </row>
    <row r="1055" spans="1:6" s="43" customFormat="1" x14ac:dyDescent="0.25">
      <c r="A1055" s="41" t="s">
        <v>1</v>
      </c>
      <c r="B1055" s="44"/>
      <c r="C1055" s="42" t="s">
        <v>21</v>
      </c>
      <c r="D1055" s="20">
        <v>24</v>
      </c>
      <c r="E1055" s="12">
        <v>600</v>
      </c>
      <c r="F1055" s="47">
        <f>E1055*D1055</f>
        <v>14400</v>
      </c>
    </row>
    <row r="1056" spans="1:6" s="43" customFormat="1" x14ac:dyDescent="0.25">
      <c r="A1056" s="41"/>
      <c r="B1056" s="44"/>
      <c r="C1056" s="42"/>
      <c r="D1056" s="20"/>
      <c r="E1056" s="12"/>
      <c r="F1056" s="47"/>
    </row>
    <row r="1057" spans="1:6" s="43" customFormat="1" x14ac:dyDescent="0.25">
      <c r="A1057" s="41" t="s">
        <v>2</v>
      </c>
      <c r="B1057" s="44"/>
      <c r="C1057" s="42" t="s">
        <v>22</v>
      </c>
      <c r="D1057" s="20">
        <v>3</v>
      </c>
      <c r="E1057" s="12">
        <v>500</v>
      </c>
      <c r="F1057" s="47">
        <f>E1057*D1057</f>
        <v>1500</v>
      </c>
    </row>
    <row r="1058" spans="1:6" s="43" customFormat="1" x14ac:dyDescent="0.25">
      <c r="A1058" s="41"/>
      <c r="B1058" s="44"/>
      <c r="C1058" s="42"/>
      <c r="D1058" s="20"/>
      <c r="E1058" s="12"/>
      <c r="F1058" s="47"/>
    </row>
    <row r="1059" spans="1:6" s="43" customFormat="1" x14ac:dyDescent="0.25">
      <c r="A1059" s="41" t="s">
        <v>3</v>
      </c>
      <c r="B1059" s="44"/>
      <c r="C1059" s="42" t="s">
        <v>22</v>
      </c>
      <c r="D1059" s="20">
        <v>10</v>
      </c>
      <c r="E1059" s="12">
        <v>450</v>
      </c>
      <c r="F1059" s="47">
        <f>E1059*D1059</f>
        <v>4500</v>
      </c>
    </row>
    <row r="1060" spans="1:6" s="43" customFormat="1" x14ac:dyDescent="0.25">
      <c r="A1060" s="41"/>
      <c r="B1060" s="44"/>
      <c r="C1060" s="42"/>
      <c r="D1060" s="20"/>
      <c r="E1060" s="12"/>
      <c r="F1060" s="47"/>
    </row>
    <row r="1061" spans="1:6" s="43" customFormat="1" x14ac:dyDescent="0.25">
      <c r="A1061" s="41" t="s">
        <v>4</v>
      </c>
      <c r="B1061" s="44"/>
      <c r="C1061" s="42" t="s">
        <v>22</v>
      </c>
      <c r="D1061" s="20">
        <v>6</v>
      </c>
      <c r="E1061" s="12">
        <v>400</v>
      </c>
      <c r="F1061" s="47">
        <f>E1061*D1061</f>
        <v>2400</v>
      </c>
    </row>
    <row r="1062" spans="1:6" s="43" customFormat="1" x14ac:dyDescent="0.25">
      <c r="A1062" s="41"/>
      <c r="B1062" s="44"/>
      <c r="C1062" s="42"/>
      <c r="D1062" s="20"/>
      <c r="E1062" s="12"/>
      <c r="F1062" s="47"/>
    </row>
    <row r="1063" spans="1:6" s="43" customFormat="1" x14ac:dyDescent="0.25">
      <c r="A1063" s="41" t="s">
        <v>23</v>
      </c>
      <c r="B1063" s="44"/>
      <c r="C1063" s="42" t="s">
        <v>22</v>
      </c>
      <c r="D1063" s="20">
        <v>3</v>
      </c>
      <c r="E1063" s="12">
        <v>350</v>
      </c>
      <c r="F1063" s="47">
        <f>E1063*D1063</f>
        <v>1050</v>
      </c>
    </row>
    <row r="1064" spans="1:6" s="43" customFormat="1" x14ac:dyDescent="0.25">
      <c r="A1064" s="41"/>
      <c r="B1064" s="44"/>
      <c r="C1064" s="42"/>
      <c r="D1064" s="20"/>
      <c r="E1064" s="12"/>
      <c r="F1064" s="47"/>
    </row>
    <row r="1065" spans="1:6" s="43" customFormat="1" x14ac:dyDescent="0.25">
      <c r="A1065" s="41" t="s">
        <v>0</v>
      </c>
      <c r="B1065" s="44"/>
      <c r="C1065" s="42" t="s">
        <v>22</v>
      </c>
      <c r="D1065" s="20">
        <v>3</v>
      </c>
      <c r="E1065" s="12">
        <v>700</v>
      </c>
      <c r="F1065" s="47">
        <f>E1065*D1065</f>
        <v>2100</v>
      </c>
    </row>
    <row r="1066" spans="1:6" s="43" customFormat="1" x14ac:dyDescent="0.25">
      <c r="A1066" s="41"/>
      <c r="B1066" s="44"/>
      <c r="C1066" s="42"/>
      <c r="D1066" s="20"/>
      <c r="E1066" s="12"/>
      <c r="F1066" s="47"/>
    </row>
    <row r="1067" spans="1:6" s="43" customFormat="1" x14ac:dyDescent="0.25">
      <c r="A1067" s="41" t="s">
        <v>5</v>
      </c>
      <c r="B1067" s="44"/>
      <c r="C1067" s="42" t="s">
        <v>22</v>
      </c>
      <c r="D1067" s="20">
        <v>3</v>
      </c>
      <c r="E1067" s="12">
        <v>600</v>
      </c>
      <c r="F1067" s="47">
        <f>E1067*D1067</f>
        <v>1800</v>
      </c>
    </row>
    <row r="1068" spans="1:6" s="43" customFormat="1" x14ac:dyDescent="0.25">
      <c r="A1068" s="41"/>
      <c r="B1068" s="44"/>
      <c r="C1068" s="42"/>
      <c r="D1068" s="20"/>
      <c r="E1068" s="12"/>
      <c r="F1068" s="47"/>
    </row>
    <row r="1069" spans="1:6" s="43" customFormat="1" x14ac:dyDescent="0.25">
      <c r="A1069" s="41" t="s">
        <v>6</v>
      </c>
      <c r="B1069" s="44"/>
      <c r="C1069" s="42" t="s">
        <v>22</v>
      </c>
      <c r="D1069" s="20">
        <v>8</v>
      </c>
      <c r="E1069" s="12">
        <v>500</v>
      </c>
      <c r="F1069" s="47">
        <f>E1069*D1069</f>
        <v>4000</v>
      </c>
    </row>
    <row r="1070" spans="1:6" s="43" customFormat="1" x14ac:dyDescent="0.25">
      <c r="A1070" s="41"/>
      <c r="B1070" s="44"/>
      <c r="C1070" s="42"/>
      <c r="D1070" s="20"/>
      <c r="E1070" s="12"/>
      <c r="F1070" s="47"/>
    </row>
    <row r="1071" spans="1:6" s="43" customFormat="1" x14ac:dyDescent="0.25">
      <c r="A1071" s="41" t="s">
        <v>7</v>
      </c>
      <c r="B1071" s="44"/>
      <c r="C1071" s="42" t="s">
        <v>22</v>
      </c>
      <c r="D1071" s="20">
        <v>3</v>
      </c>
      <c r="E1071" s="12">
        <v>700</v>
      </c>
      <c r="F1071" s="47">
        <f>E1071*D1071</f>
        <v>2100</v>
      </c>
    </row>
    <row r="1072" spans="1:6" s="43" customFormat="1" x14ac:dyDescent="0.25">
      <c r="A1072" s="41"/>
      <c r="B1072" s="44"/>
      <c r="C1072" s="42"/>
      <c r="D1072" s="20"/>
      <c r="E1072" s="12"/>
      <c r="F1072" s="47"/>
    </row>
    <row r="1073" spans="1:6" s="43" customFormat="1" x14ac:dyDescent="0.25">
      <c r="A1073" s="41" t="s">
        <v>1</v>
      </c>
      <c r="B1073" s="44"/>
      <c r="C1073" s="42" t="s">
        <v>22</v>
      </c>
      <c r="D1073" s="20">
        <v>16</v>
      </c>
      <c r="E1073" s="12">
        <v>600</v>
      </c>
      <c r="F1073" s="47">
        <f>E1073*D1073</f>
        <v>9600</v>
      </c>
    </row>
    <row r="1074" spans="1:6" s="43" customFormat="1" x14ac:dyDescent="0.25">
      <c r="A1074" s="41"/>
      <c r="B1074" s="44"/>
      <c r="C1074" s="42"/>
      <c r="D1074" s="20"/>
      <c r="E1074" s="12"/>
      <c r="F1074" s="47"/>
    </row>
    <row r="1075" spans="1:6" s="43" customFormat="1" x14ac:dyDescent="0.25">
      <c r="A1075" s="41" t="s">
        <v>2</v>
      </c>
      <c r="B1075" s="44"/>
      <c r="C1075" s="42" t="s">
        <v>22</v>
      </c>
      <c r="D1075" s="20">
        <v>1</v>
      </c>
      <c r="E1075" s="12">
        <v>500</v>
      </c>
      <c r="F1075" s="47">
        <f>E1075*D1075</f>
        <v>500</v>
      </c>
    </row>
    <row r="1076" spans="1:6" s="43" customFormat="1" x14ac:dyDescent="0.25">
      <c r="A1076" s="41"/>
      <c r="B1076" s="44"/>
      <c r="C1076" s="42"/>
      <c r="D1076" s="20"/>
      <c r="E1076" s="12"/>
      <c r="F1076" s="47"/>
    </row>
    <row r="1077" spans="1:6" s="43" customFormat="1" x14ac:dyDescent="0.25">
      <c r="A1077" s="41" t="s">
        <v>3</v>
      </c>
      <c r="B1077" s="44"/>
      <c r="C1077" s="42" t="s">
        <v>22</v>
      </c>
      <c r="D1077" s="20">
        <v>6</v>
      </c>
      <c r="E1077" s="12">
        <v>450</v>
      </c>
      <c r="F1077" s="47">
        <f>E1077*D1077</f>
        <v>2700</v>
      </c>
    </row>
    <row r="1078" spans="1:6" s="43" customFormat="1" x14ac:dyDescent="0.25">
      <c r="A1078" s="41"/>
      <c r="B1078" s="44"/>
      <c r="C1078" s="42"/>
      <c r="D1078" s="20"/>
      <c r="E1078" s="12"/>
      <c r="F1078" s="47"/>
    </row>
    <row r="1079" spans="1:6" s="43" customFormat="1" x14ac:dyDescent="0.25">
      <c r="A1079" s="41" t="s">
        <v>2</v>
      </c>
      <c r="B1079" s="44"/>
      <c r="C1079" s="42" t="s">
        <v>22</v>
      </c>
      <c r="D1079" s="20">
        <v>8</v>
      </c>
      <c r="E1079" s="12">
        <v>500</v>
      </c>
      <c r="F1079" s="47">
        <f>E1079*D1079</f>
        <v>4000</v>
      </c>
    </row>
    <row r="1080" spans="1:6" s="43" customFormat="1" x14ac:dyDescent="0.25">
      <c r="A1080" s="41"/>
      <c r="B1080" s="44"/>
      <c r="C1080" s="42"/>
      <c r="D1080" s="20"/>
      <c r="E1080" s="12"/>
      <c r="F1080" s="47"/>
    </row>
    <row r="1081" spans="1:6" s="43" customFormat="1" x14ac:dyDescent="0.25">
      <c r="A1081" s="41" t="s">
        <v>3</v>
      </c>
      <c r="B1081" s="44"/>
      <c r="C1081" s="42" t="s">
        <v>22</v>
      </c>
      <c r="D1081" s="20">
        <v>6</v>
      </c>
      <c r="E1081" s="12">
        <v>450</v>
      </c>
      <c r="F1081" s="47">
        <f>E1081*D1081</f>
        <v>2700</v>
      </c>
    </row>
    <row r="1082" spans="1:6" s="43" customFormat="1" x14ac:dyDescent="0.25">
      <c r="A1082" s="41"/>
      <c r="B1082" s="44"/>
      <c r="C1082" s="42"/>
      <c r="D1082" s="20"/>
      <c r="E1082" s="12"/>
      <c r="F1082" s="47"/>
    </row>
    <row r="1083" spans="1:6" x14ac:dyDescent="0.25">
      <c r="A1083" s="18"/>
      <c r="B1083" s="26" t="s">
        <v>24</v>
      </c>
      <c r="C1083" s="19"/>
      <c r="D1083" s="20"/>
      <c r="E1083" s="48"/>
      <c r="F1083" s="50">
        <f>SUM(F1045:F1081)</f>
        <v>286850</v>
      </c>
    </row>
    <row r="1084" spans="1:6" x14ac:dyDescent="0.25">
      <c r="A1084" s="18"/>
      <c r="B1084" s="40"/>
      <c r="C1084" s="19"/>
      <c r="D1084" s="20"/>
      <c r="E1084" s="48"/>
      <c r="F1084" s="4"/>
    </row>
    <row r="1085" spans="1:6" s="43" customFormat="1" x14ac:dyDescent="0.25">
      <c r="A1085" s="41" t="s">
        <v>0</v>
      </c>
      <c r="B1085" s="44"/>
      <c r="C1085" s="42" t="s">
        <v>22</v>
      </c>
      <c r="D1085" s="20">
        <v>7</v>
      </c>
      <c r="E1085" s="12">
        <v>7000</v>
      </c>
      <c r="F1085" s="47">
        <f>E1085*D1085</f>
        <v>49000</v>
      </c>
    </row>
    <row r="1086" spans="1:6" s="43" customFormat="1" x14ac:dyDescent="0.25">
      <c r="A1086" s="41"/>
      <c r="B1086" s="44"/>
      <c r="C1086" s="42"/>
      <c r="D1086" s="20"/>
      <c r="E1086" s="12"/>
      <c r="F1086" s="47"/>
    </row>
    <row r="1087" spans="1:6" s="43" customFormat="1" x14ac:dyDescent="0.25">
      <c r="A1087" s="41" t="s">
        <v>5</v>
      </c>
      <c r="B1087" s="44"/>
      <c r="C1087" s="42" t="s">
        <v>22</v>
      </c>
      <c r="D1087" s="20">
        <v>13</v>
      </c>
      <c r="E1087" s="12">
        <v>25000</v>
      </c>
      <c r="F1087" s="47">
        <f>E1087*D1087</f>
        <v>325000</v>
      </c>
    </row>
    <row r="1088" spans="1:6" s="43" customFormat="1" x14ac:dyDescent="0.25">
      <c r="A1088" s="41"/>
      <c r="B1088" s="44"/>
      <c r="C1088" s="42"/>
      <c r="D1088" s="20"/>
      <c r="E1088" s="12"/>
      <c r="F1088" s="47"/>
    </row>
    <row r="1089" spans="1:9" x14ac:dyDescent="0.25">
      <c r="A1089" s="18"/>
      <c r="B1089" s="26" t="s">
        <v>24</v>
      </c>
      <c r="C1089" s="19"/>
      <c r="D1089" s="20"/>
      <c r="E1089" s="48"/>
      <c r="F1089" s="50">
        <f>SUM(F1085:F1088)</f>
        <v>374000</v>
      </c>
    </row>
    <row r="1090" spans="1:9" x14ac:dyDescent="0.25">
      <c r="A1090" s="23"/>
      <c r="B1090" s="40"/>
      <c r="C1090" s="14"/>
      <c r="D1090" s="37"/>
      <c r="E1090" s="29"/>
      <c r="F1090" s="15"/>
      <c r="H1090" s="33" t="e">
        <f>#REF!/3</f>
        <v>#REF!</v>
      </c>
    </row>
    <row r="1091" spans="1:9" s="43" customFormat="1" x14ac:dyDescent="0.25">
      <c r="A1091" s="41"/>
      <c r="B1091" s="44" t="s">
        <v>52</v>
      </c>
      <c r="C1091" s="42"/>
      <c r="D1091" s="20"/>
      <c r="E1091" s="12"/>
      <c r="F1091" s="47">
        <f>F1083</f>
        <v>286850</v>
      </c>
    </row>
    <row r="1092" spans="1:9" s="43" customFormat="1" x14ac:dyDescent="0.25">
      <c r="A1092" s="41"/>
      <c r="B1092" s="44"/>
      <c r="C1092" s="42"/>
      <c r="D1092" s="20"/>
      <c r="E1092" s="12"/>
      <c r="F1092" s="47"/>
    </row>
    <row r="1093" spans="1:9" s="43" customFormat="1" x14ac:dyDescent="0.25">
      <c r="A1093" s="41"/>
      <c r="B1093" s="44" t="s">
        <v>65</v>
      </c>
      <c r="C1093" s="42"/>
      <c r="D1093" s="20"/>
      <c r="E1093" s="12"/>
      <c r="F1093" s="47">
        <f>F1089</f>
        <v>374000</v>
      </c>
    </row>
    <row r="1094" spans="1:9" s="43" customFormat="1" x14ac:dyDescent="0.25">
      <c r="A1094" s="41"/>
      <c r="B1094" s="44"/>
      <c r="C1094" s="42"/>
      <c r="D1094" s="20"/>
      <c r="E1094" s="12"/>
      <c r="F1094" s="47"/>
    </row>
    <row r="1095" spans="1:9" x14ac:dyDescent="0.25">
      <c r="A1095" s="24"/>
      <c r="B1095" s="26" t="s">
        <v>44</v>
      </c>
      <c r="C1095" s="16"/>
      <c r="D1095" s="38"/>
      <c r="E1095" s="28"/>
      <c r="F1095" s="17">
        <f>SUM(F1091:F1094)</f>
        <v>660850</v>
      </c>
    </row>
    <row r="1096" spans="1:9" x14ac:dyDescent="0.25">
      <c r="A1096" s="23"/>
      <c r="B1096" s="40"/>
      <c r="C1096" s="14"/>
      <c r="D1096" s="37"/>
      <c r="E1096" s="29"/>
      <c r="F1096" s="15"/>
    </row>
    <row r="1097" spans="1:9" x14ac:dyDescent="0.25">
      <c r="A1097" s="23"/>
      <c r="B1097" s="40" t="s">
        <v>114</v>
      </c>
      <c r="C1097" s="14"/>
      <c r="D1097" s="37"/>
      <c r="E1097" s="29"/>
      <c r="F1097" s="15"/>
    </row>
    <row r="1098" spans="1:9" x14ac:dyDescent="0.25">
      <c r="A1098" s="23"/>
      <c r="B1098" s="40"/>
      <c r="C1098" s="14"/>
      <c r="D1098" s="37"/>
      <c r="E1098" s="29"/>
      <c r="F1098" s="15"/>
    </row>
    <row r="1099" spans="1:9" s="43" customFormat="1" x14ac:dyDescent="0.25">
      <c r="A1099" s="45" t="s">
        <v>0</v>
      </c>
      <c r="B1099" s="25" t="s">
        <v>117</v>
      </c>
      <c r="C1099" s="20"/>
      <c r="D1099" s="20"/>
      <c r="E1099" s="49"/>
      <c r="F1099" s="47">
        <f>F956</f>
        <v>465700</v>
      </c>
      <c r="I1099" s="51" t="e">
        <f>F1099+#REF!</f>
        <v>#REF!</v>
      </c>
    </row>
    <row r="1100" spans="1:9" x14ac:dyDescent="0.25">
      <c r="A1100" s="18"/>
      <c r="B1100" s="25"/>
      <c r="C1100" s="19"/>
      <c r="D1100" s="20"/>
      <c r="E1100" s="48"/>
      <c r="F1100" s="4"/>
      <c r="I1100" s="33" t="e">
        <f>#REF!*0.03</f>
        <v>#REF!</v>
      </c>
    </row>
    <row r="1101" spans="1:9" x14ac:dyDescent="0.25">
      <c r="A1101" s="18" t="s">
        <v>5</v>
      </c>
      <c r="B1101" s="25" t="s">
        <v>118</v>
      </c>
      <c r="C1101" s="19"/>
      <c r="D1101" s="20"/>
      <c r="E1101" s="48"/>
      <c r="F1101" s="4">
        <f>F1043</f>
        <v>83070</v>
      </c>
    </row>
    <row r="1102" spans="1:9" x14ac:dyDescent="0.25">
      <c r="A1102" s="18"/>
      <c r="B1102" s="25"/>
      <c r="C1102" s="19"/>
      <c r="D1102" s="20"/>
      <c r="E1102" s="48"/>
      <c r="F1102" s="4"/>
    </row>
    <row r="1103" spans="1:9" s="43" customFormat="1" x14ac:dyDescent="0.25">
      <c r="A1103" s="45" t="s">
        <v>6</v>
      </c>
      <c r="B1103" s="25" t="s">
        <v>119</v>
      </c>
      <c r="C1103" s="20"/>
      <c r="D1103" s="20"/>
      <c r="E1103" s="49"/>
      <c r="F1103" s="47">
        <f>F1095</f>
        <v>660850</v>
      </c>
    </row>
    <row r="1104" spans="1:9" s="43" customFormat="1" x14ac:dyDescent="0.25">
      <c r="A1104" s="45"/>
      <c r="B1104" s="25"/>
      <c r="C1104" s="20"/>
      <c r="D1104" s="20"/>
      <c r="E1104" s="9"/>
      <c r="F1104" s="47"/>
    </row>
    <row r="1105" spans="1:6" s="43" customFormat="1" x14ac:dyDescent="0.25">
      <c r="A1105" s="41"/>
      <c r="B1105" s="44"/>
      <c r="C1105" s="42"/>
      <c r="D1105" s="20"/>
      <c r="E1105" s="12"/>
      <c r="F1105" s="47"/>
    </row>
    <row r="1106" spans="1:6" x14ac:dyDescent="0.25">
      <c r="A1106" s="18"/>
      <c r="B1106" s="26" t="s">
        <v>44</v>
      </c>
      <c r="C1106" s="19"/>
      <c r="D1106" s="20"/>
      <c r="E1106" s="48"/>
      <c r="F1106" s="50">
        <f>SUM(F1097:F1105)</f>
        <v>1209620</v>
      </c>
    </row>
    <row r="1107" spans="1:6" x14ac:dyDescent="0.25">
      <c r="A1107" s="18"/>
      <c r="B1107" s="40"/>
      <c r="C1107" s="19"/>
      <c r="D1107" s="20"/>
      <c r="E1107" s="48"/>
      <c r="F1107" s="4"/>
    </row>
    <row r="1108" spans="1:6" x14ac:dyDescent="0.25">
      <c r="A1108" s="18"/>
      <c r="B1108" s="56" t="s">
        <v>71</v>
      </c>
      <c r="C1108" s="19"/>
      <c r="D1108" s="20"/>
      <c r="E1108" s="48"/>
      <c r="F1108" s="4"/>
    </row>
    <row r="1109" spans="1:6" x14ac:dyDescent="0.25">
      <c r="A1109" s="18"/>
      <c r="B1109" s="56"/>
      <c r="C1109" s="19"/>
      <c r="D1109" s="20"/>
      <c r="E1109" s="48"/>
      <c r="F1109" s="4"/>
    </row>
    <row r="1110" spans="1:6" s="43" customFormat="1" x14ac:dyDescent="0.25">
      <c r="A1110" s="41" t="s">
        <v>0</v>
      </c>
      <c r="B1110" s="44"/>
      <c r="C1110" s="42" t="s">
        <v>21</v>
      </c>
      <c r="D1110" s="20">
        <v>75</v>
      </c>
      <c r="E1110" s="12">
        <v>1500</v>
      </c>
      <c r="F1110" s="47">
        <f>E1110*D1110</f>
        <v>112500</v>
      </c>
    </row>
    <row r="1111" spans="1:6" s="43" customFormat="1" x14ac:dyDescent="0.25">
      <c r="A1111" s="41"/>
      <c r="B1111" s="44"/>
      <c r="C1111" s="42"/>
      <c r="D1111" s="20"/>
      <c r="E1111" s="12"/>
      <c r="F1111" s="47"/>
    </row>
    <row r="1112" spans="1:6" s="43" customFormat="1" x14ac:dyDescent="0.25">
      <c r="A1112" s="41" t="s">
        <v>5</v>
      </c>
      <c r="B1112" s="44"/>
      <c r="C1112" s="42" t="s">
        <v>21</v>
      </c>
      <c r="D1112" s="20">
        <v>60</v>
      </c>
      <c r="E1112" s="12">
        <v>1200</v>
      </c>
      <c r="F1112" s="47">
        <f>E1112*D1112</f>
        <v>72000</v>
      </c>
    </row>
    <row r="1113" spans="1:6" s="43" customFormat="1" x14ac:dyDescent="0.25">
      <c r="A1113" s="41"/>
      <c r="B1113" s="44"/>
      <c r="C1113" s="42"/>
      <c r="D1113" s="20"/>
      <c r="E1113" s="12"/>
      <c r="F1113" s="47"/>
    </row>
    <row r="1114" spans="1:6" s="43" customFormat="1" x14ac:dyDescent="0.25">
      <c r="A1114" s="41" t="s">
        <v>6</v>
      </c>
      <c r="B1114" s="44"/>
      <c r="C1114" s="42" t="s">
        <v>21</v>
      </c>
      <c r="D1114" s="20">
        <v>10</v>
      </c>
      <c r="E1114" s="12">
        <v>800</v>
      </c>
      <c r="F1114" s="47">
        <f>E1114*D1114</f>
        <v>8000</v>
      </c>
    </row>
    <row r="1115" spans="1:6" s="43" customFormat="1" x14ac:dyDescent="0.25">
      <c r="A1115" s="41"/>
      <c r="B1115" s="44"/>
      <c r="C1115" s="42"/>
      <c r="D1115" s="20"/>
      <c r="E1115" s="12"/>
      <c r="F1115" s="47"/>
    </row>
    <row r="1116" spans="1:6" s="43" customFormat="1" x14ac:dyDescent="0.25">
      <c r="A1116" s="41" t="s">
        <v>7</v>
      </c>
      <c r="B1116" s="44"/>
      <c r="C1116" s="42" t="s">
        <v>21</v>
      </c>
      <c r="D1116" s="20">
        <v>50</v>
      </c>
      <c r="E1116" s="12">
        <v>700</v>
      </c>
      <c r="F1116" s="47">
        <f>E1116*D1116</f>
        <v>35000</v>
      </c>
    </row>
    <row r="1117" spans="1:6" s="43" customFormat="1" x14ac:dyDescent="0.25">
      <c r="A1117" s="41"/>
      <c r="B1117" s="44"/>
      <c r="C1117" s="42"/>
      <c r="D1117" s="20"/>
      <c r="E1117" s="12"/>
      <c r="F1117" s="47"/>
    </row>
    <row r="1118" spans="1:6" s="43" customFormat="1" x14ac:dyDescent="0.25">
      <c r="A1118" s="41" t="s">
        <v>1</v>
      </c>
      <c r="B1118" s="44"/>
      <c r="C1118" s="42" t="s">
        <v>22</v>
      </c>
      <c r="D1118" s="20">
        <v>10</v>
      </c>
      <c r="E1118" s="12">
        <v>1000</v>
      </c>
      <c r="F1118" s="47">
        <f>E1118*D1118</f>
        <v>10000</v>
      </c>
    </row>
    <row r="1119" spans="1:6" s="43" customFormat="1" x14ac:dyDescent="0.25">
      <c r="A1119" s="41"/>
      <c r="B1119" s="44"/>
      <c r="C1119" s="42"/>
      <c r="D1119" s="20"/>
      <c r="E1119" s="12"/>
      <c r="F1119" s="47"/>
    </row>
    <row r="1120" spans="1:6" s="43" customFormat="1" x14ac:dyDescent="0.25">
      <c r="A1120" s="41" t="s">
        <v>2</v>
      </c>
      <c r="B1120" s="44"/>
      <c r="C1120" s="42" t="s">
        <v>22</v>
      </c>
      <c r="D1120" s="20">
        <v>8</v>
      </c>
      <c r="E1120" s="12">
        <v>950</v>
      </c>
      <c r="F1120" s="47">
        <f>E1120*D1120</f>
        <v>7600</v>
      </c>
    </row>
    <row r="1121" spans="1:6" s="43" customFormat="1" x14ac:dyDescent="0.25">
      <c r="A1121" s="41"/>
      <c r="B1121" s="44"/>
      <c r="C1121" s="42"/>
      <c r="D1121" s="20"/>
      <c r="E1121" s="12"/>
      <c r="F1121" s="47"/>
    </row>
    <row r="1122" spans="1:6" s="43" customFormat="1" x14ac:dyDescent="0.25">
      <c r="A1122" s="41" t="s">
        <v>3</v>
      </c>
      <c r="B1122" s="44"/>
      <c r="C1122" s="42" t="s">
        <v>22</v>
      </c>
      <c r="D1122" s="20">
        <v>8</v>
      </c>
      <c r="E1122" s="12">
        <v>800</v>
      </c>
      <c r="F1122" s="47">
        <f>E1122*D1122</f>
        <v>6400</v>
      </c>
    </row>
    <row r="1123" spans="1:6" s="43" customFormat="1" x14ac:dyDescent="0.25">
      <c r="A1123" s="41"/>
      <c r="B1123" s="44"/>
      <c r="C1123" s="42"/>
      <c r="D1123" s="20"/>
      <c r="E1123" s="12"/>
      <c r="F1123" s="47"/>
    </row>
    <row r="1124" spans="1:6" s="43" customFormat="1" x14ac:dyDescent="0.25">
      <c r="A1124" s="41" t="s">
        <v>4</v>
      </c>
      <c r="B1124" s="44"/>
      <c r="C1124" s="42" t="s">
        <v>22</v>
      </c>
      <c r="D1124" s="20">
        <v>10</v>
      </c>
      <c r="E1124" s="12">
        <v>980</v>
      </c>
      <c r="F1124" s="47">
        <f>E1124*D1124</f>
        <v>9800</v>
      </c>
    </row>
    <row r="1125" spans="1:6" s="43" customFormat="1" x14ac:dyDescent="0.25">
      <c r="A1125" s="41"/>
      <c r="B1125" s="44"/>
      <c r="C1125" s="42"/>
      <c r="D1125" s="20"/>
      <c r="E1125" s="12"/>
      <c r="F1125" s="47"/>
    </row>
    <row r="1126" spans="1:6" x14ac:dyDescent="0.25">
      <c r="A1126" s="18"/>
      <c r="B1126" s="26" t="s">
        <v>24</v>
      </c>
      <c r="C1126" s="19"/>
      <c r="D1126" s="20"/>
      <c r="E1126" s="48"/>
      <c r="F1126" s="50">
        <f>SUM(F1110:F1125)</f>
        <v>261300</v>
      </c>
    </row>
    <row r="1127" spans="1:6" x14ac:dyDescent="0.25">
      <c r="A1127" s="18"/>
      <c r="B1127" s="40"/>
      <c r="C1127" s="19"/>
      <c r="D1127" s="20"/>
      <c r="E1127" s="48"/>
      <c r="F1127" s="4"/>
    </row>
    <row r="1128" spans="1:6" s="43" customFormat="1" x14ac:dyDescent="0.25">
      <c r="A1128" s="41" t="s">
        <v>23</v>
      </c>
      <c r="B1128" s="44"/>
      <c r="C1128" s="42" t="s">
        <v>22</v>
      </c>
      <c r="D1128" s="20">
        <v>5</v>
      </c>
      <c r="E1128" s="12">
        <v>1200</v>
      </c>
      <c r="F1128" s="47">
        <f>E1128*D1128</f>
        <v>6000</v>
      </c>
    </row>
    <row r="1129" spans="1:6" s="43" customFormat="1" x14ac:dyDescent="0.25">
      <c r="A1129" s="41"/>
      <c r="B1129" s="44"/>
      <c r="C1129" s="42"/>
      <c r="D1129" s="20"/>
      <c r="E1129" s="12"/>
      <c r="F1129" s="47"/>
    </row>
    <row r="1130" spans="1:6" s="43" customFormat="1" x14ac:dyDescent="0.25">
      <c r="A1130" s="41" t="s">
        <v>8</v>
      </c>
      <c r="B1130" s="44"/>
      <c r="C1130" s="42" t="s">
        <v>22</v>
      </c>
      <c r="D1130" s="20">
        <v>3</v>
      </c>
      <c r="E1130" s="12">
        <v>2000</v>
      </c>
      <c r="F1130" s="47">
        <f>E1130*D1130</f>
        <v>6000</v>
      </c>
    </row>
    <row r="1131" spans="1:6" s="43" customFormat="1" x14ac:dyDescent="0.25">
      <c r="A1131" s="41"/>
      <c r="B1131" s="44"/>
      <c r="C1131" s="42"/>
      <c r="D1131" s="20"/>
      <c r="E1131" s="12"/>
      <c r="F1131" s="47"/>
    </row>
    <row r="1132" spans="1:6" s="43" customFormat="1" x14ac:dyDescent="0.25">
      <c r="A1132" s="41" t="s">
        <v>9</v>
      </c>
      <c r="B1132" s="44"/>
      <c r="C1132" s="42" t="s">
        <v>22</v>
      </c>
      <c r="D1132" s="20">
        <v>1</v>
      </c>
      <c r="E1132" s="12">
        <v>800</v>
      </c>
      <c r="F1132" s="47">
        <f>E1132*D1132</f>
        <v>800</v>
      </c>
    </row>
    <row r="1133" spans="1:6" s="43" customFormat="1" x14ac:dyDescent="0.25">
      <c r="A1133" s="41"/>
      <c r="B1133" s="44"/>
      <c r="C1133" s="42"/>
      <c r="D1133" s="20"/>
      <c r="E1133" s="12"/>
      <c r="F1133" s="47"/>
    </row>
    <row r="1134" spans="1:6" s="43" customFormat="1" x14ac:dyDescent="0.25">
      <c r="A1134" s="41" t="s">
        <v>11</v>
      </c>
      <c r="B1134" s="44"/>
      <c r="C1134" s="42" t="s">
        <v>22</v>
      </c>
      <c r="D1134" s="20">
        <v>1</v>
      </c>
      <c r="E1134" s="12">
        <v>900</v>
      </c>
      <c r="F1134" s="47">
        <f>E1134*D1134</f>
        <v>900</v>
      </c>
    </row>
    <row r="1135" spans="1:6" s="43" customFormat="1" x14ac:dyDescent="0.25">
      <c r="A1135" s="41"/>
      <c r="B1135" s="44"/>
      <c r="C1135" s="42"/>
      <c r="D1135" s="20"/>
      <c r="E1135" s="12"/>
      <c r="F1135" s="47"/>
    </row>
    <row r="1136" spans="1:6" s="43" customFormat="1" x14ac:dyDescent="0.25">
      <c r="A1136" s="41" t="s">
        <v>19</v>
      </c>
      <c r="B1136" s="44"/>
      <c r="C1136" s="42" t="s">
        <v>22</v>
      </c>
      <c r="D1136" s="20">
        <v>1</v>
      </c>
      <c r="E1136" s="12">
        <v>700</v>
      </c>
      <c r="F1136" s="47">
        <f>E1136*D1136</f>
        <v>700</v>
      </c>
    </row>
    <row r="1137" spans="1:6" s="43" customFormat="1" x14ac:dyDescent="0.25">
      <c r="A1137" s="41"/>
      <c r="B1137" s="44"/>
      <c r="C1137" s="42"/>
      <c r="D1137" s="20"/>
      <c r="E1137" s="12"/>
      <c r="F1137" s="47"/>
    </row>
    <row r="1138" spans="1:6" s="43" customFormat="1" x14ac:dyDescent="0.25">
      <c r="A1138" s="41" t="s">
        <v>46</v>
      </c>
      <c r="B1138" s="44"/>
      <c r="C1138" s="42" t="s">
        <v>22</v>
      </c>
      <c r="D1138" s="20">
        <v>1</v>
      </c>
      <c r="E1138" s="12">
        <v>600</v>
      </c>
      <c r="F1138" s="47">
        <f>E1138*D1138</f>
        <v>600</v>
      </c>
    </row>
    <row r="1139" spans="1:6" s="43" customFormat="1" x14ac:dyDescent="0.25">
      <c r="A1139" s="41"/>
      <c r="B1139" s="44"/>
      <c r="C1139" s="42"/>
      <c r="D1139" s="20"/>
      <c r="E1139" s="12"/>
      <c r="F1139" s="47"/>
    </row>
    <row r="1140" spans="1:6" s="43" customFormat="1" x14ac:dyDescent="0.25">
      <c r="A1140" s="41" t="s">
        <v>57</v>
      </c>
      <c r="B1140" s="44"/>
      <c r="C1140" s="42" t="s">
        <v>22</v>
      </c>
      <c r="D1140" s="20">
        <v>1</v>
      </c>
      <c r="E1140" s="12">
        <v>500</v>
      </c>
      <c r="F1140" s="47">
        <f>E1140*D1140</f>
        <v>500</v>
      </c>
    </row>
    <row r="1141" spans="1:6" s="43" customFormat="1" x14ac:dyDescent="0.25">
      <c r="A1141" s="41"/>
      <c r="B1141" s="44"/>
      <c r="C1141" s="42"/>
      <c r="D1141" s="20"/>
      <c r="E1141" s="12"/>
      <c r="F1141" s="47"/>
    </row>
    <row r="1142" spans="1:6" s="43" customFormat="1" x14ac:dyDescent="0.25">
      <c r="A1142" s="41" t="s">
        <v>58</v>
      </c>
      <c r="B1142" s="44"/>
      <c r="C1142" s="42" t="s">
        <v>22</v>
      </c>
      <c r="D1142" s="20">
        <v>1</v>
      </c>
      <c r="E1142" s="12">
        <v>450</v>
      </c>
      <c r="F1142" s="47">
        <f>E1142*D1142</f>
        <v>450</v>
      </c>
    </row>
    <row r="1143" spans="1:6" s="43" customFormat="1" x14ac:dyDescent="0.25">
      <c r="A1143" s="41"/>
      <c r="B1143" s="44"/>
      <c r="C1143" s="42"/>
      <c r="D1143" s="20"/>
      <c r="E1143" s="12"/>
      <c r="F1143" s="47"/>
    </row>
    <row r="1144" spans="1:6" s="43" customFormat="1" x14ac:dyDescent="0.25">
      <c r="A1144" s="41" t="s">
        <v>69</v>
      </c>
      <c r="B1144" s="44"/>
      <c r="C1144" s="42" t="s">
        <v>22</v>
      </c>
      <c r="D1144" s="20">
        <v>8</v>
      </c>
      <c r="E1144" s="12">
        <v>5500</v>
      </c>
      <c r="F1144" s="47">
        <f>E1144*D1144</f>
        <v>44000</v>
      </c>
    </row>
    <row r="1145" spans="1:6" s="43" customFormat="1" x14ac:dyDescent="0.25">
      <c r="A1145" s="41"/>
      <c r="B1145" s="44"/>
      <c r="C1145" s="42"/>
      <c r="D1145" s="20"/>
      <c r="E1145" s="12"/>
      <c r="F1145" s="47"/>
    </row>
    <row r="1146" spans="1:6" s="43" customFormat="1" x14ac:dyDescent="0.25">
      <c r="A1146" s="41" t="s">
        <v>70</v>
      </c>
      <c r="B1146" s="44"/>
      <c r="C1146" s="42" t="s">
        <v>22</v>
      </c>
      <c r="D1146" s="20">
        <v>3</v>
      </c>
      <c r="E1146" s="12">
        <v>3800</v>
      </c>
      <c r="F1146" s="47">
        <f>E1146*D1146</f>
        <v>11400</v>
      </c>
    </row>
    <row r="1147" spans="1:6" s="43" customFormat="1" x14ac:dyDescent="0.25">
      <c r="A1147" s="41"/>
      <c r="B1147" s="44"/>
      <c r="C1147" s="42"/>
      <c r="D1147" s="20"/>
      <c r="E1147" s="12"/>
      <c r="F1147" s="47"/>
    </row>
    <row r="1148" spans="1:6" s="43" customFormat="1" x14ac:dyDescent="0.25">
      <c r="A1148" s="41" t="s">
        <v>70</v>
      </c>
      <c r="B1148" s="44"/>
      <c r="C1148" s="42" t="s">
        <v>22</v>
      </c>
      <c r="D1148" s="20">
        <v>1</v>
      </c>
      <c r="E1148" s="12">
        <v>3500</v>
      </c>
      <c r="F1148" s="47">
        <f>E1148*D1148</f>
        <v>3500</v>
      </c>
    </row>
    <row r="1149" spans="1:6" s="43" customFormat="1" x14ac:dyDescent="0.25">
      <c r="A1149" s="41"/>
      <c r="B1149" s="44"/>
      <c r="C1149" s="42"/>
      <c r="D1149" s="20"/>
      <c r="E1149" s="12"/>
      <c r="F1149" s="47"/>
    </row>
    <row r="1150" spans="1:6" s="43" customFormat="1" x14ac:dyDescent="0.25">
      <c r="A1150" s="41" t="s">
        <v>11</v>
      </c>
      <c r="B1150" s="44"/>
      <c r="C1150" s="42" t="s">
        <v>22</v>
      </c>
      <c r="D1150" s="20">
        <v>6</v>
      </c>
      <c r="E1150" s="12">
        <v>900</v>
      </c>
      <c r="F1150" s="47">
        <f>E1150*D1150</f>
        <v>5400</v>
      </c>
    </row>
    <row r="1151" spans="1:6" s="43" customFormat="1" x14ac:dyDescent="0.25">
      <c r="A1151" s="41"/>
      <c r="B1151" s="44"/>
      <c r="C1151" s="42"/>
      <c r="D1151" s="20"/>
      <c r="E1151" s="12"/>
      <c r="F1151" s="47"/>
    </row>
    <row r="1152" spans="1:6" s="43" customFormat="1" x14ac:dyDescent="0.25">
      <c r="A1152" s="41" t="s">
        <v>19</v>
      </c>
      <c r="B1152" s="44"/>
      <c r="C1152" s="42" t="s">
        <v>22</v>
      </c>
      <c r="D1152" s="20">
        <v>10</v>
      </c>
      <c r="E1152" s="12">
        <v>700</v>
      </c>
      <c r="F1152" s="47">
        <f>E1152*D1152</f>
        <v>7000</v>
      </c>
    </row>
    <row r="1153" spans="1:6" s="43" customFormat="1" x14ac:dyDescent="0.25">
      <c r="A1153" s="41"/>
      <c r="B1153" s="44"/>
      <c r="C1153" s="42"/>
      <c r="D1153" s="20"/>
      <c r="E1153" s="12"/>
      <c r="F1153" s="47"/>
    </row>
    <row r="1154" spans="1:6" s="43" customFormat="1" x14ac:dyDescent="0.25">
      <c r="A1154" s="41" t="s">
        <v>46</v>
      </c>
      <c r="B1154" s="44"/>
      <c r="C1154" s="42" t="s">
        <v>22</v>
      </c>
      <c r="D1154" s="20">
        <v>2</v>
      </c>
      <c r="E1154" s="12">
        <v>600</v>
      </c>
      <c r="F1154" s="47">
        <f>E1154*D1154</f>
        <v>1200</v>
      </c>
    </row>
    <row r="1155" spans="1:6" s="43" customFormat="1" x14ac:dyDescent="0.25">
      <c r="A1155" s="41"/>
      <c r="B1155" s="44"/>
      <c r="C1155" s="42"/>
      <c r="D1155" s="20"/>
      <c r="E1155" s="12"/>
      <c r="F1155" s="47"/>
    </row>
    <row r="1156" spans="1:6" s="43" customFormat="1" x14ac:dyDescent="0.25">
      <c r="A1156" s="41" t="s">
        <v>57</v>
      </c>
      <c r="B1156" s="44"/>
      <c r="C1156" s="42" t="s">
        <v>22</v>
      </c>
      <c r="D1156" s="20">
        <v>10</v>
      </c>
      <c r="E1156" s="12">
        <v>500</v>
      </c>
      <c r="F1156" s="47">
        <f>E1156*D1156</f>
        <v>5000</v>
      </c>
    </row>
    <row r="1157" spans="1:6" s="43" customFormat="1" x14ac:dyDescent="0.25">
      <c r="A1157" s="41"/>
      <c r="B1157" s="44"/>
      <c r="C1157" s="42"/>
      <c r="D1157" s="20"/>
      <c r="E1157" s="12"/>
      <c r="F1157" s="47"/>
    </row>
    <row r="1158" spans="1:6" s="43" customFormat="1" x14ac:dyDescent="0.25">
      <c r="A1158" s="41" t="s">
        <v>58</v>
      </c>
      <c r="B1158" s="44"/>
      <c r="C1158" s="42" t="s">
        <v>22</v>
      </c>
      <c r="D1158" s="20">
        <v>16</v>
      </c>
      <c r="E1158" s="12">
        <v>450</v>
      </c>
      <c r="F1158" s="47">
        <f>E1158*D1158</f>
        <v>7200</v>
      </c>
    </row>
    <row r="1159" spans="1:6" s="43" customFormat="1" x14ac:dyDescent="0.25">
      <c r="A1159" s="41"/>
      <c r="B1159" s="44"/>
      <c r="C1159" s="42"/>
      <c r="D1159" s="20"/>
      <c r="E1159" s="12"/>
      <c r="F1159" s="47"/>
    </row>
    <row r="1160" spans="1:6" s="43" customFormat="1" x14ac:dyDescent="0.25">
      <c r="A1160" s="41" t="s">
        <v>57</v>
      </c>
      <c r="B1160" s="44"/>
      <c r="C1160" s="42" t="s">
        <v>22</v>
      </c>
      <c r="D1160" s="20">
        <v>18</v>
      </c>
      <c r="E1160" s="12">
        <v>500</v>
      </c>
      <c r="F1160" s="47">
        <f>E1160*D1160</f>
        <v>9000</v>
      </c>
    </row>
    <row r="1161" spans="1:6" s="43" customFormat="1" x14ac:dyDescent="0.25">
      <c r="A1161" s="41"/>
      <c r="B1161" s="44"/>
      <c r="C1161" s="42"/>
      <c r="D1161" s="20"/>
      <c r="E1161" s="12"/>
      <c r="F1161" s="47"/>
    </row>
    <row r="1162" spans="1:6" s="43" customFormat="1" x14ac:dyDescent="0.25">
      <c r="A1162" s="41" t="s">
        <v>58</v>
      </c>
      <c r="B1162" s="44"/>
      <c r="C1162" s="42" t="s">
        <v>22</v>
      </c>
      <c r="D1162" s="20">
        <v>3</v>
      </c>
      <c r="E1162" s="12">
        <v>450</v>
      </c>
      <c r="F1162" s="47">
        <f>E1162*D1162</f>
        <v>1350</v>
      </c>
    </row>
    <row r="1163" spans="1:6" s="43" customFormat="1" x14ac:dyDescent="0.25">
      <c r="A1163" s="41"/>
      <c r="B1163" s="44"/>
      <c r="C1163" s="42"/>
      <c r="D1163" s="20"/>
      <c r="E1163" s="12"/>
      <c r="F1163" s="47"/>
    </row>
    <row r="1164" spans="1:6" x14ac:dyDescent="0.25">
      <c r="A1164" s="18"/>
      <c r="B1164" s="26" t="s">
        <v>24</v>
      </c>
      <c r="C1164" s="19"/>
      <c r="D1164" s="20"/>
      <c r="E1164" s="48"/>
      <c r="F1164" s="50">
        <f>SUM(F1128:F1162)</f>
        <v>111000</v>
      </c>
    </row>
    <row r="1165" spans="1:6" x14ac:dyDescent="0.25">
      <c r="A1165" s="18"/>
      <c r="B1165" s="40"/>
      <c r="C1165" s="19"/>
      <c r="D1165" s="20"/>
      <c r="E1165" s="48"/>
      <c r="F1165" s="4"/>
    </row>
    <row r="1166" spans="1:6" s="43" customFormat="1" x14ac:dyDescent="0.25">
      <c r="A1166" s="41"/>
      <c r="B1166" s="44" t="s">
        <v>60</v>
      </c>
      <c r="C1166" s="42"/>
      <c r="D1166" s="20"/>
      <c r="E1166" s="12"/>
      <c r="F1166" s="47">
        <f>F1126</f>
        <v>261300</v>
      </c>
    </row>
    <row r="1167" spans="1:6" s="43" customFormat="1" x14ac:dyDescent="0.25">
      <c r="A1167" s="41"/>
      <c r="B1167" s="44"/>
      <c r="C1167" s="42"/>
      <c r="D1167" s="20"/>
      <c r="E1167" s="12"/>
      <c r="F1167" s="47"/>
    </row>
    <row r="1168" spans="1:6" s="43" customFormat="1" x14ac:dyDescent="0.25">
      <c r="A1168" s="41"/>
      <c r="B1168" s="44" t="s">
        <v>40</v>
      </c>
      <c r="C1168" s="42"/>
      <c r="D1168" s="20"/>
      <c r="E1168" s="12"/>
      <c r="F1168" s="47">
        <f>F1164</f>
        <v>111000</v>
      </c>
    </row>
    <row r="1169" spans="1:8" s="43" customFormat="1" x14ac:dyDescent="0.25">
      <c r="A1169" s="41"/>
      <c r="B1169" s="44"/>
      <c r="C1169" s="42"/>
      <c r="D1169" s="20"/>
      <c r="E1169" s="12"/>
      <c r="F1169" s="47"/>
    </row>
    <row r="1170" spans="1:8" x14ac:dyDescent="0.25">
      <c r="A1170" s="24"/>
      <c r="B1170" s="26" t="s">
        <v>44</v>
      </c>
      <c r="C1170" s="16"/>
      <c r="D1170" s="38"/>
      <c r="E1170" s="28"/>
      <c r="F1170" s="17">
        <f>SUM(F1166:F1169)</f>
        <v>372300</v>
      </c>
    </row>
    <row r="1171" spans="1:8" x14ac:dyDescent="0.25">
      <c r="A1171" s="23"/>
      <c r="B1171" s="40"/>
      <c r="C1171" s="14"/>
      <c r="D1171" s="37"/>
      <c r="E1171" s="29"/>
      <c r="F1171" s="15"/>
      <c r="H1171" s="33" t="e">
        <f>#REF!/3</f>
        <v>#REF!</v>
      </c>
    </row>
    <row r="1172" spans="1:8" s="43" customFormat="1" x14ac:dyDescent="0.25">
      <c r="A1172" s="41" t="s">
        <v>0</v>
      </c>
      <c r="B1172" s="44"/>
      <c r="C1172" s="42" t="s">
        <v>22</v>
      </c>
      <c r="D1172" s="20">
        <v>2</v>
      </c>
      <c r="E1172" s="12">
        <v>120000</v>
      </c>
      <c r="F1172" s="47">
        <f>E1172*D1172</f>
        <v>240000</v>
      </c>
    </row>
    <row r="1173" spans="1:8" s="43" customFormat="1" x14ac:dyDescent="0.25">
      <c r="A1173" s="41"/>
      <c r="B1173" s="44"/>
      <c r="C1173" s="42"/>
      <c r="D1173" s="20"/>
      <c r="E1173" s="12"/>
      <c r="F1173" s="47"/>
    </row>
    <row r="1174" spans="1:8" s="43" customFormat="1" x14ac:dyDescent="0.25">
      <c r="A1174" s="41" t="s">
        <v>0</v>
      </c>
      <c r="B1174" s="44"/>
      <c r="C1174" s="42" t="s">
        <v>22</v>
      </c>
      <c r="D1174" s="20">
        <v>2</v>
      </c>
      <c r="E1174" s="12">
        <v>5000</v>
      </c>
      <c r="F1174" s="47">
        <f>E1174*D1174</f>
        <v>10000</v>
      </c>
    </row>
    <row r="1175" spans="1:8" s="43" customFormat="1" x14ac:dyDescent="0.25">
      <c r="A1175" s="41"/>
      <c r="B1175" s="44"/>
      <c r="C1175" s="42"/>
      <c r="D1175" s="20"/>
      <c r="E1175" s="12"/>
      <c r="F1175" s="47"/>
    </row>
    <row r="1176" spans="1:8" s="43" customFormat="1" x14ac:dyDescent="0.25">
      <c r="A1176" s="41" t="s">
        <v>5</v>
      </c>
      <c r="B1176" s="44"/>
      <c r="C1176" s="42" t="s">
        <v>22</v>
      </c>
      <c r="D1176" s="20">
        <v>1</v>
      </c>
      <c r="E1176" s="12">
        <v>200000</v>
      </c>
      <c r="F1176" s="47">
        <f>E1176*D1176</f>
        <v>200000</v>
      </c>
    </row>
    <row r="1177" spans="1:8" s="43" customFormat="1" x14ac:dyDescent="0.25">
      <c r="A1177" s="41"/>
      <c r="B1177" s="44"/>
      <c r="C1177" s="42"/>
      <c r="D1177" s="20"/>
      <c r="E1177" s="12"/>
      <c r="F1177" s="47"/>
    </row>
    <row r="1178" spans="1:8" s="43" customFormat="1" x14ac:dyDescent="0.25">
      <c r="A1178" s="41" t="s">
        <v>6</v>
      </c>
      <c r="B1178" s="44"/>
      <c r="C1178" s="42" t="s">
        <v>21</v>
      </c>
      <c r="D1178" s="20">
        <v>100</v>
      </c>
      <c r="E1178" s="12">
        <v>350</v>
      </c>
      <c r="F1178" s="47">
        <f>E1178*D1178</f>
        <v>35000</v>
      </c>
    </row>
    <row r="1179" spans="1:8" s="43" customFormat="1" x14ac:dyDescent="0.25">
      <c r="A1179" s="41"/>
      <c r="B1179" s="44"/>
      <c r="C1179" s="42"/>
      <c r="D1179" s="20"/>
      <c r="E1179" s="12"/>
      <c r="F1179" s="47"/>
    </row>
    <row r="1180" spans="1:8" s="43" customFormat="1" x14ac:dyDescent="0.25">
      <c r="A1180" s="41" t="s">
        <v>7</v>
      </c>
      <c r="B1180" s="44"/>
      <c r="C1180" s="42" t="s">
        <v>22</v>
      </c>
      <c r="D1180" s="20">
        <v>1</v>
      </c>
      <c r="E1180" s="12">
        <v>20000</v>
      </c>
      <c r="F1180" s="47">
        <f>E1180*D1180</f>
        <v>20000</v>
      </c>
    </row>
    <row r="1181" spans="1:8" s="43" customFormat="1" x14ac:dyDescent="0.25">
      <c r="A1181" s="41"/>
      <c r="B1181" s="44"/>
      <c r="C1181" s="42"/>
      <c r="D1181" s="20"/>
      <c r="E1181" s="12"/>
      <c r="F1181" s="47"/>
    </row>
    <row r="1182" spans="1:8" s="43" customFormat="1" x14ac:dyDescent="0.25">
      <c r="A1182" s="41" t="s">
        <v>7</v>
      </c>
      <c r="B1182" s="44"/>
      <c r="C1182" s="42" t="s">
        <v>21</v>
      </c>
      <c r="D1182" s="20">
        <v>40</v>
      </c>
      <c r="E1182" s="12">
        <v>1200</v>
      </c>
      <c r="F1182" s="47">
        <f>E1182*D1182</f>
        <v>48000</v>
      </c>
    </row>
    <row r="1183" spans="1:8" s="43" customFormat="1" x14ac:dyDescent="0.25">
      <c r="A1183" s="41"/>
      <c r="B1183" s="44"/>
      <c r="C1183" s="42"/>
      <c r="D1183" s="20"/>
      <c r="E1183" s="12"/>
      <c r="F1183" s="47"/>
    </row>
    <row r="1184" spans="1:8" x14ac:dyDescent="0.25">
      <c r="A1184" s="24"/>
      <c r="B1184" s="26" t="s">
        <v>24</v>
      </c>
      <c r="C1184" s="16"/>
      <c r="D1184" s="38"/>
      <c r="E1184" s="28"/>
      <c r="F1184" s="17">
        <f>SUM(F1172:F1183)</f>
        <v>553000</v>
      </c>
    </row>
    <row r="1185" spans="1:6" x14ac:dyDescent="0.25">
      <c r="A1185" s="18"/>
      <c r="B1185" s="40"/>
      <c r="C1185" s="19"/>
      <c r="D1185" s="20"/>
      <c r="E1185" s="48"/>
      <c r="F1185" s="4"/>
    </row>
    <row r="1186" spans="1:6" s="43" customFormat="1" x14ac:dyDescent="0.25">
      <c r="A1186" s="41" t="s">
        <v>0</v>
      </c>
      <c r="B1186" s="44"/>
      <c r="C1186" s="42" t="s">
        <v>22</v>
      </c>
      <c r="D1186" s="20">
        <v>1</v>
      </c>
      <c r="E1186" s="12">
        <v>5000</v>
      </c>
      <c r="F1186" s="47">
        <f>E1186*D1186</f>
        <v>5000</v>
      </c>
    </row>
    <row r="1187" spans="1:6" s="43" customFormat="1" x14ac:dyDescent="0.25">
      <c r="A1187" s="41"/>
      <c r="B1187" s="44"/>
      <c r="C1187" s="42"/>
      <c r="D1187" s="20"/>
      <c r="E1187" s="12"/>
      <c r="F1187" s="47"/>
    </row>
    <row r="1188" spans="1:6" s="43" customFormat="1" x14ac:dyDescent="0.25">
      <c r="A1188" s="41" t="s">
        <v>5</v>
      </c>
      <c r="B1188" s="44"/>
      <c r="C1188" s="42" t="s">
        <v>67</v>
      </c>
      <c r="D1188" s="20">
        <v>1</v>
      </c>
      <c r="E1188" s="12">
        <v>80000</v>
      </c>
      <c r="F1188" s="47">
        <f>E1188*D1188</f>
        <v>80000</v>
      </c>
    </row>
    <row r="1189" spans="1:6" s="43" customFormat="1" x14ac:dyDescent="0.25">
      <c r="A1189" s="41"/>
      <c r="B1189" s="44"/>
      <c r="C1189" s="42"/>
      <c r="D1189" s="20"/>
      <c r="E1189" s="12"/>
      <c r="F1189" s="47"/>
    </row>
    <row r="1190" spans="1:6" s="43" customFormat="1" x14ac:dyDescent="0.25">
      <c r="A1190" s="41" t="s">
        <v>6</v>
      </c>
      <c r="B1190" s="44"/>
      <c r="C1190" s="42" t="s">
        <v>43</v>
      </c>
      <c r="D1190" s="20"/>
      <c r="E1190" s="12"/>
      <c r="F1190" s="47">
        <v>25000</v>
      </c>
    </row>
    <row r="1191" spans="1:6" s="43" customFormat="1" x14ac:dyDescent="0.25">
      <c r="A1191" s="41"/>
      <c r="B1191" s="44"/>
      <c r="C1191" s="42"/>
      <c r="D1191" s="20"/>
      <c r="E1191" s="12"/>
      <c r="F1191" s="47"/>
    </row>
    <row r="1192" spans="1:6" x14ac:dyDescent="0.25">
      <c r="A1192" s="18"/>
      <c r="B1192" s="26" t="s">
        <v>24</v>
      </c>
      <c r="C1192" s="19"/>
      <c r="D1192" s="20"/>
      <c r="E1192" s="48"/>
      <c r="F1192" s="50">
        <f>SUM(F1186:F1191)</f>
        <v>110000</v>
      </c>
    </row>
    <row r="1193" spans="1:6" x14ac:dyDescent="0.25">
      <c r="A1193" s="18"/>
      <c r="B1193" s="40"/>
      <c r="C1193" s="19"/>
      <c r="D1193" s="20"/>
      <c r="E1193" s="48"/>
      <c r="F1193" s="4"/>
    </row>
    <row r="1194" spans="1:6" x14ac:dyDescent="0.25">
      <c r="A1194" s="18"/>
      <c r="B1194" s="40"/>
      <c r="C1194" s="19"/>
      <c r="D1194" s="20"/>
      <c r="E1194" s="48"/>
      <c r="F1194" s="4"/>
    </row>
    <row r="1195" spans="1:6" s="43" customFormat="1" x14ac:dyDescent="0.25">
      <c r="A1195" s="41"/>
      <c r="B1195" s="44" t="s">
        <v>49</v>
      </c>
      <c r="C1195" s="42"/>
      <c r="D1195" s="20"/>
      <c r="E1195" s="12"/>
      <c r="F1195" s="47">
        <f>F1184</f>
        <v>553000</v>
      </c>
    </row>
    <row r="1196" spans="1:6" s="43" customFormat="1" x14ac:dyDescent="0.25">
      <c r="A1196" s="41"/>
      <c r="B1196" s="44"/>
      <c r="C1196" s="42"/>
      <c r="D1196" s="20"/>
      <c r="E1196" s="12"/>
      <c r="F1196" s="47"/>
    </row>
    <row r="1197" spans="1:6" s="43" customFormat="1" x14ac:dyDescent="0.25">
      <c r="A1197" s="41"/>
      <c r="B1197" s="44" t="s">
        <v>40</v>
      </c>
      <c r="C1197" s="42"/>
      <c r="D1197" s="20"/>
      <c r="E1197" s="12"/>
      <c r="F1197" s="47">
        <f>F1192</f>
        <v>110000</v>
      </c>
    </row>
    <row r="1198" spans="1:6" s="43" customFormat="1" x14ac:dyDescent="0.25">
      <c r="A1198" s="41"/>
      <c r="B1198" s="44"/>
      <c r="C1198" s="42"/>
      <c r="D1198" s="20"/>
      <c r="E1198" s="12"/>
      <c r="F1198" s="47"/>
    </row>
    <row r="1199" spans="1:6" x14ac:dyDescent="0.25">
      <c r="A1199" s="24"/>
      <c r="B1199" s="26" t="s">
        <v>44</v>
      </c>
      <c r="C1199" s="16"/>
      <c r="D1199" s="38"/>
      <c r="E1199" s="28"/>
      <c r="F1199" s="17">
        <f>SUM(F1194:F1198)</f>
        <v>663000</v>
      </c>
    </row>
    <row r="1200" spans="1:6" x14ac:dyDescent="0.25">
      <c r="A1200" s="23"/>
      <c r="B1200" s="40"/>
      <c r="C1200" s="14"/>
      <c r="D1200" s="37"/>
      <c r="E1200" s="29"/>
      <c r="F1200" s="15"/>
    </row>
    <row r="1201" spans="1:9" x14ac:dyDescent="0.25">
      <c r="A1201" s="23"/>
      <c r="B1201" s="40"/>
      <c r="C1201" s="14"/>
      <c r="D1201" s="37"/>
      <c r="E1201" s="29"/>
      <c r="F1201" s="15"/>
    </row>
    <row r="1202" spans="1:9" s="43" customFormat="1" x14ac:dyDescent="0.25">
      <c r="A1202" s="45" t="s">
        <v>0</v>
      </c>
      <c r="B1202" s="25" t="s">
        <v>71</v>
      </c>
      <c r="C1202" s="20"/>
      <c r="D1202" s="20"/>
      <c r="E1202" s="49"/>
      <c r="F1202" s="47">
        <f>F1170</f>
        <v>372300</v>
      </c>
      <c r="I1202" s="51" t="e">
        <f>F1202+#REF!</f>
        <v>#REF!</v>
      </c>
    </row>
    <row r="1203" spans="1:9" x14ac:dyDescent="0.25">
      <c r="A1203" s="18"/>
      <c r="B1203" s="25"/>
      <c r="C1203" s="19"/>
      <c r="D1203" s="20"/>
      <c r="E1203" s="48"/>
      <c r="F1203" s="4"/>
      <c r="I1203" s="33" t="e">
        <f>#REF!*0.03</f>
        <v>#REF!</v>
      </c>
    </row>
    <row r="1204" spans="1:9" s="43" customFormat="1" x14ac:dyDescent="0.25">
      <c r="A1204" s="45" t="s">
        <v>6</v>
      </c>
      <c r="B1204" s="25" t="s">
        <v>73</v>
      </c>
      <c r="C1204" s="20"/>
      <c r="D1204" s="20"/>
      <c r="E1204" s="49"/>
      <c r="F1204" s="47">
        <f>F1199</f>
        <v>663000</v>
      </c>
    </row>
    <row r="1205" spans="1:9" s="43" customFormat="1" x14ac:dyDescent="0.25">
      <c r="A1205" s="45"/>
      <c r="B1205" s="25"/>
      <c r="C1205" s="20"/>
      <c r="D1205" s="20"/>
      <c r="E1205" s="9"/>
      <c r="F1205" s="47"/>
    </row>
    <row r="1206" spans="1:9" x14ac:dyDescent="0.25">
      <c r="A1206" s="18"/>
      <c r="B1206" s="25"/>
      <c r="C1206" s="19"/>
      <c r="D1206" s="20"/>
      <c r="E1206" s="48"/>
      <c r="F1206" s="4"/>
    </row>
    <row r="1207" spans="1:9" x14ac:dyDescent="0.25">
      <c r="A1207" s="18"/>
      <c r="B1207" s="26" t="s">
        <v>44</v>
      </c>
      <c r="C1207" s="19"/>
      <c r="D1207" s="20"/>
      <c r="E1207" s="48"/>
      <c r="F1207" s="50">
        <f>SUM(F1202:F1206)</f>
        <v>1035300</v>
      </c>
    </row>
    <row r="1208" spans="1:9" s="43" customFormat="1" x14ac:dyDescent="0.25">
      <c r="A1208" s="41"/>
      <c r="B1208" s="44"/>
      <c r="C1208" s="42"/>
      <c r="D1208" s="20"/>
      <c r="E1208" s="12"/>
      <c r="F1208" s="47"/>
    </row>
    <row r="1209" spans="1:9" s="43" customFormat="1" x14ac:dyDescent="0.25">
      <c r="A1209" s="41"/>
      <c r="B1209" s="44"/>
      <c r="C1209" s="42"/>
      <c r="D1209" s="20"/>
      <c r="E1209" s="12"/>
      <c r="F1209" s="47"/>
    </row>
    <row r="1210" spans="1:9" x14ac:dyDescent="0.25">
      <c r="A1210" s="24"/>
      <c r="B1210" s="26" t="s">
        <v>76</v>
      </c>
      <c r="C1210" s="16"/>
      <c r="D1210" s="38"/>
      <c r="E1210" s="28"/>
      <c r="F1210" s="17">
        <f>F1207*1</f>
        <v>1035300</v>
      </c>
    </row>
    <row r="1211" spans="1:9" ht="14.25" customHeight="1" x14ac:dyDescent="0.25">
      <c r="A1211" s="23"/>
      <c r="B1211" s="40"/>
      <c r="C1211" s="14"/>
      <c r="D1211" s="37"/>
      <c r="E1211" s="29"/>
      <c r="F1211" s="15"/>
    </row>
    <row r="1212" spans="1:9" x14ac:dyDescent="0.25">
      <c r="A1212" s="18"/>
      <c r="B1212" s="56"/>
      <c r="C1212" s="19"/>
      <c r="D1212" s="20"/>
      <c r="E1212" s="48"/>
      <c r="F1212" s="4"/>
    </row>
    <row r="1213" spans="1:9" x14ac:dyDescent="0.25">
      <c r="A1213" s="18"/>
      <c r="B1213" s="56"/>
      <c r="C1213" s="19"/>
      <c r="D1213" s="20"/>
      <c r="E1213" s="48"/>
      <c r="F1213" s="4"/>
    </row>
    <row r="1214" spans="1:9" s="43" customFormat="1" x14ac:dyDescent="0.25">
      <c r="A1214" s="41" t="s">
        <v>0</v>
      </c>
      <c r="B1214" s="44"/>
      <c r="C1214" s="42" t="s">
        <v>22</v>
      </c>
      <c r="D1214" s="20">
        <v>8</v>
      </c>
      <c r="E1214" s="12">
        <v>1000</v>
      </c>
      <c r="F1214" s="47">
        <f>E1214*D1214</f>
        <v>8000</v>
      </c>
    </row>
    <row r="1215" spans="1:9" s="43" customFormat="1" x14ac:dyDescent="0.25">
      <c r="A1215" s="41"/>
      <c r="B1215" s="44"/>
      <c r="C1215" s="42"/>
      <c r="D1215" s="20"/>
      <c r="E1215" s="12"/>
      <c r="F1215" s="47"/>
    </row>
    <row r="1216" spans="1:9" s="43" customFormat="1" x14ac:dyDescent="0.25">
      <c r="A1216" s="41" t="s">
        <v>5</v>
      </c>
      <c r="B1216" s="44"/>
      <c r="C1216" s="42" t="s">
        <v>21</v>
      </c>
      <c r="D1216" s="20">
        <v>50</v>
      </c>
      <c r="E1216" s="12">
        <v>1500</v>
      </c>
      <c r="F1216" s="47">
        <f>E1216*D1216</f>
        <v>75000</v>
      </c>
    </row>
    <row r="1217" spans="1:6" s="43" customFormat="1" x14ac:dyDescent="0.25">
      <c r="A1217" s="41"/>
      <c r="B1217" s="44"/>
      <c r="C1217" s="42"/>
      <c r="D1217" s="20"/>
      <c r="E1217" s="12"/>
      <c r="F1217" s="47"/>
    </row>
    <row r="1218" spans="1:6" s="43" customFormat="1" x14ac:dyDescent="0.25">
      <c r="A1218" s="41" t="s">
        <v>6</v>
      </c>
      <c r="B1218" s="44"/>
      <c r="C1218" s="42" t="s">
        <v>22</v>
      </c>
      <c r="D1218" s="20">
        <v>8</v>
      </c>
      <c r="E1218" s="12">
        <v>2000</v>
      </c>
      <c r="F1218" s="47">
        <f>E1218*D1218</f>
        <v>16000</v>
      </c>
    </row>
    <row r="1219" spans="1:6" s="43" customFormat="1" x14ac:dyDescent="0.25">
      <c r="A1219" s="41"/>
      <c r="B1219" s="44"/>
      <c r="C1219" s="42"/>
      <c r="D1219" s="20"/>
      <c r="E1219" s="12"/>
      <c r="F1219" s="47"/>
    </row>
    <row r="1220" spans="1:6" s="43" customFormat="1" x14ac:dyDescent="0.25">
      <c r="A1220" s="41" t="s">
        <v>7</v>
      </c>
      <c r="B1220" s="44"/>
      <c r="C1220" s="42" t="s">
        <v>22</v>
      </c>
      <c r="D1220" s="20">
        <v>8</v>
      </c>
      <c r="E1220" s="12">
        <v>980</v>
      </c>
      <c r="F1220" s="47">
        <f>E1220*D1220</f>
        <v>7840</v>
      </c>
    </row>
    <row r="1221" spans="1:6" s="43" customFormat="1" x14ac:dyDescent="0.25">
      <c r="A1221" s="41"/>
      <c r="B1221" s="44"/>
      <c r="C1221" s="42"/>
      <c r="D1221" s="20"/>
      <c r="E1221" s="12"/>
      <c r="F1221" s="47"/>
    </row>
    <row r="1222" spans="1:6" s="43" customFormat="1" x14ac:dyDescent="0.25">
      <c r="A1222" s="41" t="s">
        <v>1</v>
      </c>
      <c r="B1222" s="44"/>
      <c r="C1222" s="42" t="s">
        <v>21</v>
      </c>
      <c r="D1222" s="20">
        <v>140</v>
      </c>
      <c r="E1222" s="12">
        <v>1000</v>
      </c>
      <c r="F1222" s="47">
        <f>E1222*D1222</f>
        <v>140000</v>
      </c>
    </row>
    <row r="1223" spans="1:6" s="43" customFormat="1" x14ac:dyDescent="0.25">
      <c r="A1223" s="41"/>
      <c r="B1223" s="44"/>
      <c r="C1223" s="42"/>
      <c r="D1223" s="20"/>
      <c r="E1223" s="12"/>
      <c r="F1223" s="47"/>
    </row>
    <row r="1224" spans="1:6" s="43" customFormat="1" x14ac:dyDescent="0.25">
      <c r="A1224" s="41" t="s">
        <v>2</v>
      </c>
      <c r="B1224" s="44"/>
      <c r="C1224" s="42" t="s">
        <v>22</v>
      </c>
      <c r="D1224" s="20">
        <v>12</v>
      </c>
      <c r="E1224" s="12">
        <v>850</v>
      </c>
      <c r="F1224" s="47">
        <f>E1224*D1224</f>
        <v>10200</v>
      </c>
    </row>
    <row r="1225" spans="1:6" s="43" customFormat="1" x14ac:dyDescent="0.25">
      <c r="A1225" s="41"/>
      <c r="B1225" s="44"/>
      <c r="C1225" s="42"/>
      <c r="D1225" s="20"/>
      <c r="E1225" s="12"/>
      <c r="F1225" s="47"/>
    </row>
    <row r="1226" spans="1:6" s="43" customFormat="1" x14ac:dyDescent="0.25">
      <c r="A1226" s="41" t="s">
        <v>3</v>
      </c>
      <c r="B1226" s="44"/>
      <c r="C1226" s="42" t="s">
        <v>22</v>
      </c>
      <c r="D1226" s="20">
        <v>6</v>
      </c>
      <c r="E1226" s="12">
        <v>1200</v>
      </c>
      <c r="F1226" s="47">
        <f>E1226*D1226</f>
        <v>7200</v>
      </c>
    </row>
    <row r="1227" spans="1:6" s="43" customFormat="1" x14ac:dyDescent="0.25">
      <c r="A1227" s="41"/>
      <c r="B1227" s="44"/>
      <c r="C1227" s="42"/>
      <c r="D1227" s="20"/>
      <c r="E1227" s="12"/>
      <c r="F1227" s="47"/>
    </row>
    <row r="1228" spans="1:6" s="43" customFormat="1" x14ac:dyDescent="0.25">
      <c r="A1228" s="41" t="s">
        <v>0</v>
      </c>
      <c r="B1228" s="44"/>
      <c r="C1228" s="42" t="s">
        <v>22</v>
      </c>
      <c r="D1228" s="20">
        <v>18</v>
      </c>
      <c r="E1228" s="12">
        <v>500</v>
      </c>
      <c r="F1228" s="47">
        <f>E1228*D1228</f>
        <v>9000</v>
      </c>
    </row>
    <row r="1229" spans="1:6" s="43" customFormat="1" x14ac:dyDescent="0.25">
      <c r="A1229" s="41"/>
      <c r="B1229" s="44"/>
      <c r="C1229" s="42"/>
      <c r="D1229" s="20"/>
      <c r="E1229" s="12"/>
      <c r="F1229" s="47"/>
    </row>
    <row r="1230" spans="1:6" s="43" customFormat="1" x14ac:dyDescent="0.25">
      <c r="A1230" s="41" t="s">
        <v>5</v>
      </c>
      <c r="B1230" s="44"/>
      <c r="C1230" s="42" t="s">
        <v>22</v>
      </c>
      <c r="D1230" s="20">
        <v>9</v>
      </c>
      <c r="E1230" s="12">
        <v>450</v>
      </c>
      <c r="F1230" s="47">
        <f>E1230*D1230</f>
        <v>4050</v>
      </c>
    </row>
    <row r="1231" spans="1:6" s="43" customFormat="1" x14ac:dyDescent="0.25">
      <c r="A1231" s="41"/>
      <c r="B1231" s="44"/>
      <c r="C1231" s="42"/>
      <c r="D1231" s="20"/>
      <c r="E1231" s="12"/>
      <c r="F1231" s="47"/>
    </row>
    <row r="1232" spans="1:6" s="43" customFormat="1" x14ac:dyDescent="0.25">
      <c r="A1232" s="41" t="s">
        <v>6</v>
      </c>
      <c r="B1232" s="44"/>
      <c r="C1232" s="42" t="s">
        <v>21</v>
      </c>
      <c r="D1232" s="20">
        <v>32</v>
      </c>
      <c r="E1232" s="12">
        <v>1200</v>
      </c>
      <c r="F1232" s="47">
        <f>E1232*D1232</f>
        <v>38400</v>
      </c>
    </row>
    <row r="1233" spans="1:9" s="43" customFormat="1" x14ac:dyDescent="0.25">
      <c r="A1233" s="41"/>
      <c r="B1233" s="44"/>
      <c r="C1233" s="42"/>
      <c r="D1233" s="20"/>
      <c r="E1233" s="12"/>
      <c r="F1233" s="47"/>
    </row>
    <row r="1234" spans="1:9" s="43" customFormat="1" x14ac:dyDescent="0.25">
      <c r="A1234" s="41" t="s">
        <v>7</v>
      </c>
      <c r="B1234" s="44"/>
      <c r="C1234" s="42" t="s">
        <v>22</v>
      </c>
      <c r="D1234" s="20">
        <v>12</v>
      </c>
      <c r="E1234" s="12">
        <v>1400</v>
      </c>
      <c r="F1234" s="47">
        <f>E1234*D1234</f>
        <v>16800</v>
      </c>
    </row>
    <row r="1235" spans="1:9" s="43" customFormat="1" x14ac:dyDescent="0.25">
      <c r="A1235" s="41"/>
      <c r="B1235" s="44"/>
      <c r="C1235" s="42"/>
      <c r="D1235" s="20"/>
      <c r="E1235" s="12"/>
      <c r="F1235" s="47"/>
    </row>
    <row r="1236" spans="1:9" s="43" customFormat="1" x14ac:dyDescent="0.25">
      <c r="A1236" s="41" t="s">
        <v>1</v>
      </c>
      <c r="B1236" s="44"/>
      <c r="C1236" s="42" t="s">
        <v>22</v>
      </c>
      <c r="D1236" s="20">
        <v>12</v>
      </c>
      <c r="E1236" s="12">
        <v>1200</v>
      </c>
      <c r="F1236" s="47">
        <f>E1236*D1236</f>
        <v>14400</v>
      </c>
    </row>
    <row r="1237" spans="1:9" s="43" customFormat="1" x14ac:dyDescent="0.25">
      <c r="A1237" s="41"/>
      <c r="B1237" s="44"/>
      <c r="C1237" s="42"/>
      <c r="D1237" s="20"/>
      <c r="E1237" s="12"/>
      <c r="F1237" s="47"/>
    </row>
    <row r="1238" spans="1:9" s="43" customFormat="1" x14ac:dyDescent="0.25">
      <c r="A1238" s="41" t="s">
        <v>2</v>
      </c>
      <c r="B1238" s="44"/>
      <c r="C1238" s="42" t="s">
        <v>21</v>
      </c>
      <c r="D1238" s="20">
        <v>6</v>
      </c>
      <c r="E1238" s="12">
        <v>1100</v>
      </c>
      <c r="F1238" s="47">
        <f>E1238*D1238</f>
        <v>6600</v>
      </c>
    </row>
    <row r="1239" spans="1:9" s="43" customFormat="1" x14ac:dyDescent="0.25">
      <c r="A1239" s="41"/>
      <c r="B1239" s="44"/>
      <c r="C1239" s="42"/>
      <c r="D1239" s="20"/>
      <c r="E1239" s="12"/>
      <c r="F1239" s="47"/>
    </row>
    <row r="1240" spans="1:9" s="43" customFormat="1" x14ac:dyDescent="0.25">
      <c r="A1240" s="41"/>
      <c r="B1240" s="44"/>
      <c r="C1240" s="42"/>
      <c r="D1240" s="20"/>
      <c r="E1240" s="12"/>
      <c r="F1240" s="47"/>
    </row>
    <row r="1241" spans="1:9" x14ac:dyDescent="0.25">
      <c r="A1241" s="24"/>
      <c r="B1241" s="26" t="s">
        <v>44</v>
      </c>
      <c r="C1241" s="16"/>
      <c r="D1241" s="38"/>
      <c r="E1241" s="28"/>
      <c r="F1241" s="17">
        <f>SUM(F1214:F1240)</f>
        <v>353490</v>
      </c>
    </row>
    <row r="1242" spans="1:9" x14ac:dyDescent="0.25">
      <c r="A1242" s="21"/>
      <c r="B1242" s="5"/>
      <c r="C1242" s="1"/>
      <c r="D1242" s="36"/>
      <c r="E1242" s="49"/>
      <c r="F1242" s="15"/>
    </row>
    <row r="1243" spans="1:9" s="43" customFormat="1" x14ac:dyDescent="0.25">
      <c r="A1243" s="45" t="s">
        <v>0</v>
      </c>
      <c r="B1243" s="25" t="s">
        <v>74</v>
      </c>
      <c r="C1243" s="20"/>
      <c r="D1243" s="20"/>
      <c r="E1243" s="49"/>
      <c r="F1243" s="47">
        <f>F1106</f>
        <v>1209620</v>
      </c>
      <c r="I1243" s="51" t="e">
        <f>F1243+#REF!</f>
        <v>#REF!</v>
      </c>
    </row>
    <row r="1244" spans="1:9" x14ac:dyDescent="0.25">
      <c r="A1244" s="18"/>
      <c r="B1244" s="25"/>
      <c r="C1244" s="19"/>
      <c r="D1244" s="20"/>
      <c r="E1244" s="48"/>
      <c r="F1244" s="4"/>
      <c r="I1244" s="33" t="e">
        <f>#REF!*0.03</f>
        <v>#REF!</v>
      </c>
    </row>
    <row r="1245" spans="1:9" x14ac:dyDescent="0.25">
      <c r="A1245" s="18" t="s">
        <v>5</v>
      </c>
      <c r="B1245" s="25" t="s">
        <v>72</v>
      </c>
      <c r="C1245" s="19"/>
      <c r="D1245" s="20"/>
      <c r="E1245" s="48"/>
      <c r="F1245" s="4">
        <f>F1210</f>
        <v>1035300</v>
      </c>
    </row>
    <row r="1246" spans="1:9" x14ac:dyDescent="0.25">
      <c r="A1246" s="18"/>
      <c r="B1246" s="25"/>
      <c r="C1246" s="19"/>
      <c r="D1246" s="20"/>
      <c r="E1246" s="48"/>
      <c r="F1246" s="4"/>
    </row>
    <row r="1247" spans="1:9" s="43" customFormat="1" x14ac:dyDescent="0.25">
      <c r="A1247" s="45" t="s">
        <v>6</v>
      </c>
      <c r="B1247" s="25" t="s">
        <v>120</v>
      </c>
      <c r="C1247" s="20"/>
      <c r="D1247" s="20"/>
      <c r="E1247" s="49"/>
      <c r="F1247" s="47">
        <f>F1241</f>
        <v>353490</v>
      </c>
    </row>
    <row r="1248" spans="1:9" s="43" customFormat="1" x14ac:dyDescent="0.25">
      <c r="A1248" s="45"/>
      <c r="B1248" s="25"/>
      <c r="C1248" s="20"/>
      <c r="D1248" s="20"/>
      <c r="E1248" s="9"/>
      <c r="F1248" s="47"/>
    </row>
    <row r="1249" spans="1:6" x14ac:dyDescent="0.25">
      <c r="A1249" s="18"/>
      <c r="B1249" s="25"/>
      <c r="C1249" s="19"/>
      <c r="D1249" s="20"/>
      <c r="E1249" s="48"/>
      <c r="F1249" s="4"/>
    </row>
    <row r="1250" spans="1:6" x14ac:dyDescent="0.25">
      <c r="A1250" s="18"/>
      <c r="B1250" s="26" t="s">
        <v>44</v>
      </c>
      <c r="C1250" s="19"/>
      <c r="D1250" s="20"/>
      <c r="E1250" s="48"/>
      <c r="F1250" s="50">
        <f>SUM(F1243:F1249)</f>
        <v>2598410</v>
      </c>
    </row>
    <row r="1251" spans="1:6" x14ac:dyDescent="0.25">
      <c r="A1251" s="18"/>
      <c r="B1251" s="40"/>
      <c r="C1251" s="19"/>
      <c r="D1251" s="20"/>
      <c r="E1251" s="48"/>
      <c r="F1251" s="4"/>
    </row>
    <row r="1252" spans="1:6" x14ac:dyDescent="0.25">
      <c r="A1252" s="23"/>
      <c r="B1252" s="40"/>
      <c r="C1252" s="14"/>
      <c r="D1252" s="37"/>
      <c r="E1252" s="29"/>
      <c r="F1252" s="15"/>
    </row>
    <row r="1253" spans="1:6" x14ac:dyDescent="0.25">
      <c r="A1253" s="18"/>
      <c r="B1253" s="56" t="s">
        <v>66</v>
      </c>
      <c r="C1253" s="19"/>
      <c r="D1253" s="20"/>
      <c r="E1253" s="48"/>
      <c r="F1253" s="4"/>
    </row>
    <row r="1254" spans="1:6" s="43" customFormat="1" x14ac:dyDescent="0.25">
      <c r="A1254" s="41" t="s">
        <v>0</v>
      </c>
      <c r="B1254" s="44"/>
      <c r="C1254" s="42" t="s">
        <v>22</v>
      </c>
      <c r="D1254" s="20">
        <v>103</v>
      </c>
      <c r="E1254" s="12">
        <v>500</v>
      </c>
      <c r="F1254" s="47">
        <f>E1254*D1254</f>
        <v>51500</v>
      </c>
    </row>
    <row r="1255" spans="1:6" s="43" customFormat="1" x14ac:dyDescent="0.25">
      <c r="A1255" s="41"/>
      <c r="B1255" s="44"/>
      <c r="C1255" s="42"/>
      <c r="D1255" s="20"/>
      <c r="E1255" s="12"/>
      <c r="F1255" s="47"/>
    </row>
    <row r="1256" spans="1:6" s="43" customFormat="1" x14ac:dyDescent="0.25">
      <c r="A1256" s="41" t="s">
        <v>5</v>
      </c>
      <c r="B1256" s="44"/>
      <c r="C1256" s="42" t="s">
        <v>22</v>
      </c>
      <c r="D1256" s="20">
        <v>15</v>
      </c>
      <c r="E1256" s="12">
        <v>450</v>
      </c>
      <c r="F1256" s="47">
        <f>E1256*D1256</f>
        <v>6750</v>
      </c>
    </row>
    <row r="1257" spans="1:6" s="43" customFormat="1" x14ac:dyDescent="0.25">
      <c r="A1257" s="41"/>
      <c r="B1257" s="44"/>
      <c r="C1257" s="42"/>
      <c r="D1257" s="20"/>
      <c r="E1257" s="12"/>
      <c r="F1257" s="47"/>
    </row>
    <row r="1258" spans="1:6" s="43" customFormat="1" x14ac:dyDescent="0.25">
      <c r="A1258" s="41" t="s">
        <v>0</v>
      </c>
      <c r="B1258" s="44"/>
      <c r="C1258" s="42" t="s">
        <v>22</v>
      </c>
      <c r="D1258" s="20">
        <v>1</v>
      </c>
      <c r="E1258" s="12">
        <v>500</v>
      </c>
      <c r="F1258" s="47">
        <f>E1258*D1258</f>
        <v>500</v>
      </c>
    </row>
    <row r="1259" spans="1:6" s="43" customFormat="1" x14ac:dyDescent="0.25">
      <c r="A1259" s="41"/>
      <c r="B1259" s="44"/>
      <c r="C1259" s="42"/>
      <c r="D1259" s="20"/>
      <c r="E1259" s="12"/>
      <c r="F1259" s="47"/>
    </row>
    <row r="1260" spans="1:6" s="43" customFormat="1" x14ac:dyDescent="0.25">
      <c r="A1260" s="41" t="s">
        <v>5</v>
      </c>
      <c r="B1260" s="44"/>
      <c r="C1260" s="42" t="s">
        <v>22</v>
      </c>
      <c r="D1260" s="20">
        <v>10</v>
      </c>
      <c r="E1260" s="12">
        <v>1200</v>
      </c>
      <c r="F1260" s="47">
        <f>E1260*D1260</f>
        <v>12000</v>
      </c>
    </row>
    <row r="1261" spans="1:6" s="43" customFormat="1" x14ac:dyDescent="0.25">
      <c r="A1261" s="41"/>
      <c r="B1261" s="44"/>
      <c r="C1261" s="42"/>
      <c r="D1261" s="20"/>
      <c r="E1261" s="12"/>
      <c r="F1261" s="47"/>
    </row>
    <row r="1262" spans="1:6" s="43" customFormat="1" x14ac:dyDescent="0.25">
      <c r="A1262" s="41" t="s">
        <v>0</v>
      </c>
      <c r="B1262" s="44"/>
      <c r="C1262" s="42" t="s">
        <v>22</v>
      </c>
      <c r="D1262" s="20">
        <v>13</v>
      </c>
      <c r="E1262" s="12">
        <v>1500</v>
      </c>
      <c r="F1262" s="47">
        <f>E1262*D1262</f>
        <v>19500</v>
      </c>
    </row>
    <row r="1263" spans="1:6" s="43" customFormat="1" x14ac:dyDescent="0.25">
      <c r="A1263" s="41"/>
      <c r="B1263" s="44"/>
      <c r="C1263" s="42"/>
      <c r="D1263" s="20"/>
      <c r="E1263" s="12"/>
      <c r="F1263" s="47"/>
    </row>
    <row r="1264" spans="1:6" s="43" customFormat="1" x14ac:dyDescent="0.25">
      <c r="A1264" s="41" t="s">
        <v>5</v>
      </c>
      <c r="B1264" s="44"/>
      <c r="C1264" s="42" t="s">
        <v>22</v>
      </c>
      <c r="D1264" s="20">
        <v>5</v>
      </c>
      <c r="E1264" s="12">
        <v>3500</v>
      </c>
      <c r="F1264" s="47">
        <f>E1264*D1264</f>
        <v>17500</v>
      </c>
    </row>
    <row r="1265" spans="1:6" s="43" customFormat="1" x14ac:dyDescent="0.25">
      <c r="A1265" s="41"/>
      <c r="B1265" s="44"/>
      <c r="C1265" s="42"/>
      <c r="D1265" s="20"/>
      <c r="E1265" s="12"/>
      <c r="F1265" s="47"/>
    </row>
    <row r="1266" spans="1:6" s="43" customFormat="1" x14ac:dyDescent="0.25">
      <c r="A1266" s="41" t="s">
        <v>0</v>
      </c>
      <c r="B1266" s="44"/>
      <c r="C1266" s="42" t="s">
        <v>22</v>
      </c>
      <c r="D1266" s="20">
        <v>75</v>
      </c>
      <c r="E1266" s="12">
        <v>2500</v>
      </c>
      <c r="F1266" s="47">
        <f>E1266*D1266</f>
        <v>187500</v>
      </c>
    </row>
    <row r="1267" spans="1:6" s="43" customFormat="1" x14ac:dyDescent="0.25">
      <c r="A1267" s="41"/>
      <c r="B1267" s="44"/>
      <c r="C1267" s="42"/>
      <c r="D1267" s="20"/>
      <c r="E1267" s="12"/>
      <c r="F1267" s="47"/>
    </row>
    <row r="1268" spans="1:6" s="43" customFormat="1" x14ac:dyDescent="0.25">
      <c r="A1268" s="41" t="s">
        <v>5</v>
      </c>
      <c r="B1268" s="44"/>
      <c r="C1268" s="42" t="s">
        <v>22</v>
      </c>
      <c r="D1268" s="20">
        <v>20</v>
      </c>
      <c r="E1268" s="12">
        <v>650</v>
      </c>
      <c r="F1268" s="47">
        <f>E1268*D1268</f>
        <v>13000</v>
      </c>
    </row>
    <row r="1269" spans="1:6" s="43" customFormat="1" x14ac:dyDescent="0.25">
      <c r="A1269" s="41"/>
      <c r="B1269" s="44"/>
      <c r="C1269" s="42"/>
      <c r="D1269" s="20"/>
      <c r="E1269" s="12"/>
      <c r="F1269" s="47"/>
    </row>
    <row r="1270" spans="1:6" s="43" customFormat="1" x14ac:dyDescent="0.25">
      <c r="A1270" s="41"/>
      <c r="B1270" s="44"/>
      <c r="C1270" s="42"/>
      <c r="D1270" s="20"/>
      <c r="E1270" s="12"/>
      <c r="F1270" s="47"/>
    </row>
    <row r="1271" spans="1:6" s="43" customFormat="1" x14ac:dyDescent="0.25">
      <c r="A1271" s="41"/>
      <c r="B1271" s="44"/>
      <c r="C1271" s="42"/>
      <c r="D1271" s="20"/>
      <c r="E1271" s="12"/>
      <c r="F1271" s="47"/>
    </row>
    <row r="1272" spans="1:6" x14ac:dyDescent="0.25">
      <c r="A1272" s="18"/>
      <c r="B1272" s="26" t="s">
        <v>24</v>
      </c>
      <c r="C1272" s="19"/>
      <c r="D1272" s="20"/>
      <c r="E1272" s="48"/>
      <c r="F1272" s="50">
        <f>SUM(F1253:F1271)</f>
        <v>308250</v>
      </c>
    </row>
    <row r="1273" spans="1:6" x14ac:dyDescent="0.25">
      <c r="A1273" s="18"/>
      <c r="B1273" s="40"/>
      <c r="C1273" s="19"/>
      <c r="D1273" s="20"/>
      <c r="E1273" s="48"/>
      <c r="F1273" s="4"/>
    </row>
    <row r="1274" spans="1:6" x14ac:dyDescent="0.25">
      <c r="A1274" s="2" t="s">
        <v>0</v>
      </c>
      <c r="B1274" s="6"/>
      <c r="C1274" s="20" t="s">
        <v>22</v>
      </c>
      <c r="D1274" s="20">
        <v>220</v>
      </c>
      <c r="E1274" s="49">
        <v>550</v>
      </c>
      <c r="F1274" s="4">
        <f>E1274*D1274</f>
        <v>121000</v>
      </c>
    </row>
    <row r="1275" spans="1:6" x14ac:dyDescent="0.25">
      <c r="A1275" s="2"/>
      <c r="B1275" s="6"/>
      <c r="C1275" s="20"/>
      <c r="D1275" s="20"/>
      <c r="E1275" s="49"/>
      <c r="F1275" s="4"/>
    </row>
    <row r="1276" spans="1:6" s="43" customFormat="1" x14ac:dyDescent="0.25">
      <c r="A1276" s="41" t="s">
        <v>5</v>
      </c>
      <c r="B1276" s="44"/>
      <c r="C1276" s="42" t="s">
        <v>22</v>
      </c>
      <c r="D1276" s="20">
        <v>1</v>
      </c>
      <c r="E1276" s="49">
        <v>2500</v>
      </c>
      <c r="F1276" s="47">
        <f>E1276*D1276</f>
        <v>2500</v>
      </c>
    </row>
    <row r="1277" spans="1:6" s="43" customFormat="1" x14ac:dyDescent="0.25">
      <c r="A1277" s="41"/>
      <c r="B1277" s="44"/>
      <c r="C1277" s="42"/>
      <c r="D1277" s="20"/>
      <c r="E1277" s="12"/>
      <c r="F1277" s="47"/>
    </row>
    <row r="1278" spans="1:6" s="43" customFormat="1" x14ac:dyDescent="0.25">
      <c r="A1278" s="41" t="s">
        <v>6</v>
      </c>
      <c r="B1278" s="44"/>
      <c r="C1278" s="42" t="s">
        <v>22</v>
      </c>
      <c r="D1278" s="20">
        <v>1</v>
      </c>
      <c r="E1278" s="49">
        <v>3500</v>
      </c>
      <c r="F1278" s="47">
        <f>E1278*D1278</f>
        <v>3500</v>
      </c>
    </row>
    <row r="1279" spans="1:6" s="43" customFormat="1" x14ac:dyDescent="0.25">
      <c r="A1279" s="41"/>
      <c r="B1279" s="44"/>
      <c r="C1279" s="42"/>
      <c r="D1279" s="20"/>
      <c r="E1279" s="12"/>
      <c r="F1279" s="47"/>
    </row>
    <row r="1280" spans="1:6" x14ac:dyDescent="0.25">
      <c r="A1280" s="2" t="s">
        <v>7</v>
      </c>
      <c r="B1280" s="6"/>
      <c r="C1280" s="20" t="s">
        <v>21</v>
      </c>
      <c r="D1280" s="20">
        <v>50</v>
      </c>
      <c r="E1280" s="49">
        <v>350</v>
      </c>
      <c r="F1280" s="47">
        <f>E1280*D1280</f>
        <v>17500</v>
      </c>
    </row>
    <row r="1281" spans="1:6" x14ac:dyDescent="0.25">
      <c r="A1281" s="2"/>
      <c r="B1281" s="6"/>
      <c r="C1281" s="20"/>
      <c r="D1281" s="20"/>
      <c r="E1281" s="49"/>
      <c r="F1281" s="4"/>
    </row>
    <row r="1282" spans="1:6" x14ac:dyDescent="0.25">
      <c r="A1282" s="2" t="s">
        <v>1</v>
      </c>
      <c r="B1282" s="6"/>
      <c r="C1282" s="20" t="s">
        <v>21</v>
      </c>
      <c r="D1282" s="20">
        <v>100</v>
      </c>
      <c r="E1282" s="49">
        <v>400</v>
      </c>
      <c r="F1282" s="47">
        <f>E1282*D1282</f>
        <v>40000</v>
      </c>
    </row>
    <row r="1283" spans="1:6" x14ac:dyDescent="0.25">
      <c r="A1283" s="2"/>
      <c r="B1283" s="6"/>
      <c r="C1283" s="20"/>
      <c r="D1283" s="20"/>
      <c r="E1283" s="49"/>
      <c r="F1283" s="4"/>
    </row>
    <row r="1284" spans="1:6" x14ac:dyDescent="0.25">
      <c r="A1284" s="2" t="s">
        <v>2</v>
      </c>
      <c r="B1284" s="6"/>
      <c r="C1284" s="20" t="s">
        <v>22</v>
      </c>
      <c r="D1284" s="20">
        <v>1</v>
      </c>
      <c r="E1284" s="49">
        <v>2500</v>
      </c>
      <c r="F1284" s="47">
        <f>E1284*D1284</f>
        <v>2500</v>
      </c>
    </row>
    <row r="1285" spans="1:6" x14ac:dyDescent="0.25">
      <c r="A1285" s="2"/>
      <c r="B1285" s="6"/>
      <c r="C1285" s="20"/>
      <c r="D1285" s="20"/>
      <c r="E1285" s="49"/>
      <c r="F1285" s="4"/>
    </row>
    <row r="1286" spans="1:6" s="43" customFormat="1" x14ac:dyDescent="0.25">
      <c r="A1286" s="41" t="s">
        <v>6</v>
      </c>
      <c r="B1286" s="44"/>
      <c r="C1286" s="42" t="s">
        <v>22</v>
      </c>
      <c r="D1286" s="20">
        <v>1</v>
      </c>
      <c r="E1286" s="49">
        <v>3500</v>
      </c>
      <c r="F1286" s="47">
        <f>E1286*D1286</f>
        <v>3500</v>
      </c>
    </row>
    <row r="1287" spans="1:6" s="43" customFormat="1" x14ac:dyDescent="0.25">
      <c r="A1287" s="41"/>
      <c r="B1287" s="44"/>
      <c r="C1287" s="42"/>
      <c r="D1287" s="20"/>
      <c r="E1287" s="12"/>
      <c r="F1287" s="47"/>
    </row>
    <row r="1288" spans="1:6" x14ac:dyDescent="0.25">
      <c r="A1288" s="2" t="s">
        <v>7</v>
      </c>
      <c r="B1288" s="6"/>
      <c r="C1288" s="20" t="s">
        <v>22</v>
      </c>
      <c r="D1288" s="20">
        <v>2</v>
      </c>
      <c r="E1288" s="49">
        <v>950</v>
      </c>
      <c r="F1288" s="47">
        <f>E1288*D1288</f>
        <v>1900</v>
      </c>
    </row>
    <row r="1289" spans="1:6" x14ac:dyDescent="0.25">
      <c r="A1289" s="2"/>
      <c r="B1289" s="6"/>
      <c r="C1289" s="20"/>
      <c r="D1289" s="20"/>
      <c r="E1289" s="49"/>
      <c r="F1289" s="4"/>
    </row>
    <row r="1290" spans="1:6" x14ac:dyDescent="0.25">
      <c r="A1290" s="2" t="s">
        <v>1</v>
      </c>
      <c r="B1290" s="6"/>
      <c r="C1290" s="20" t="s">
        <v>22</v>
      </c>
      <c r="D1290" s="20">
        <v>2</v>
      </c>
      <c r="E1290" s="49">
        <v>1400</v>
      </c>
      <c r="F1290" s="47">
        <f>E1290*D1290</f>
        <v>2800</v>
      </c>
    </row>
    <row r="1291" spans="1:6" x14ac:dyDescent="0.25">
      <c r="A1291" s="2"/>
      <c r="B1291" s="6"/>
      <c r="C1291" s="20"/>
      <c r="D1291" s="20"/>
      <c r="E1291" s="49"/>
      <c r="F1291" s="4"/>
    </row>
    <row r="1292" spans="1:6" x14ac:dyDescent="0.25">
      <c r="A1292" s="2" t="s">
        <v>2</v>
      </c>
      <c r="B1292" s="6"/>
      <c r="C1292" s="20" t="s">
        <v>22</v>
      </c>
      <c r="D1292" s="20">
        <v>10</v>
      </c>
      <c r="E1292" s="49">
        <v>550</v>
      </c>
      <c r="F1292" s="47">
        <f>E1292*D1292</f>
        <v>5500</v>
      </c>
    </row>
    <row r="1293" spans="1:6" x14ac:dyDescent="0.25">
      <c r="A1293" s="2"/>
      <c r="B1293" s="6"/>
      <c r="C1293" s="20"/>
      <c r="D1293" s="20"/>
      <c r="E1293" s="49"/>
      <c r="F1293" s="4"/>
    </row>
    <row r="1294" spans="1:6" x14ac:dyDescent="0.25">
      <c r="A1294" s="18"/>
      <c r="B1294" s="26" t="s">
        <v>24</v>
      </c>
      <c r="C1294" s="19"/>
      <c r="D1294" s="20"/>
      <c r="E1294" s="48"/>
      <c r="F1294" s="50">
        <f>SUM(F1274:F1292)</f>
        <v>200700</v>
      </c>
    </row>
    <row r="1295" spans="1:6" x14ac:dyDescent="0.25">
      <c r="A1295" s="18"/>
      <c r="B1295" s="40"/>
      <c r="C1295" s="19"/>
      <c r="D1295" s="20"/>
      <c r="E1295" s="48"/>
      <c r="F1295" s="4"/>
    </row>
    <row r="1296" spans="1:6" x14ac:dyDescent="0.25">
      <c r="A1296" s="2" t="s">
        <v>0</v>
      </c>
      <c r="B1296" s="6"/>
      <c r="C1296" s="20" t="s">
        <v>22</v>
      </c>
      <c r="D1296" s="20">
        <v>2</v>
      </c>
      <c r="E1296" s="49">
        <v>5000</v>
      </c>
      <c r="F1296" s="4">
        <f>E1296*D1296</f>
        <v>10000</v>
      </c>
    </row>
    <row r="1297" spans="1:6" x14ac:dyDescent="0.25">
      <c r="A1297" s="2"/>
      <c r="B1297" s="6"/>
      <c r="C1297" s="20"/>
      <c r="D1297" s="20"/>
      <c r="E1297" s="49"/>
      <c r="F1297" s="4"/>
    </row>
    <row r="1298" spans="1:6" s="43" customFormat="1" x14ac:dyDescent="0.25">
      <c r="A1298" s="41" t="s">
        <v>5</v>
      </c>
      <c r="B1298" s="44"/>
      <c r="C1298" s="42" t="s">
        <v>22</v>
      </c>
      <c r="D1298" s="20">
        <v>2</v>
      </c>
      <c r="E1298" s="49">
        <v>600</v>
      </c>
      <c r="F1298" s="47">
        <f>E1298*D1298</f>
        <v>1200</v>
      </c>
    </row>
    <row r="1299" spans="1:6" s="43" customFormat="1" x14ac:dyDescent="0.25">
      <c r="A1299" s="41"/>
      <c r="B1299" s="44"/>
      <c r="C1299" s="42"/>
      <c r="D1299" s="20"/>
      <c r="E1299" s="12"/>
      <c r="F1299" s="47"/>
    </row>
    <row r="1300" spans="1:6" s="43" customFormat="1" x14ac:dyDescent="0.25">
      <c r="A1300" s="41" t="s">
        <v>6</v>
      </c>
      <c r="B1300" s="44"/>
      <c r="C1300" s="42" t="s">
        <v>22</v>
      </c>
      <c r="D1300" s="20">
        <v>2</v>
      </c>
      <c r="E1300" s="49">
        <v>700</v>
      </c>
      <c r="F1300" s="47">
        <f>E1300*D1300</f>
        <v>1400</v>
      </c>
    </row>
    <row r="1301" spans="1:6" s="43" customFormat="1" x14ac:dyDescent="0.25">
      <c r="A1301" s="41"/>
      <c r="B1301" s="44"/>
      <c r="C1301" s="42"/>
      <c r="D1301" s="20"/>
      <c r="E1301" s="12"/>
      <c r="F1301" s="47"/>
    </row>
    <row r="1302" spans="1:6" x14ac:dyDescent="0.25">
      <c r="A1302" s="2" t="s">
        <v>7</v>
      </c>
      <c r="B1302" s="6"/>
      <c r="C1302" s="20" t="s">
        <v>22</v>
      </c>
      <c r="D1302" s="20">
        <v>4</v>
      </c>
      <c r="E1302" s="49">
        <v>350</v>
      </c>
      <c r="F1302" s="47">
        <f>E1302*D1302</f>
        <v>1400</v>
      </c>
    </row>
    <row r="1303" spans="1:6" x14ac:dyDescent="0.25">
      <c r="A1303" s="2"/>
      <c r="B1303" s="6"/>
      <c r="C1303" s="20"/>
      <c r="D1303" s="20"/>
      <c r="E1303" s="49"/>
      <c r="F1303" s="4"/>
    </row>
    <row r="1304" spans="1:6" x14ac:dyDescent="0.25">
      <c r="A1304" s="2" t="s">
        <v>1</v>
      </c>
      <c r="B1304" s="6"/>
      <c r="C1304" s="20" t="s">
        <v>22</v>
      </c>
      <c r="D1304" s="20">
        <v>2</v>
      </c>
      <c r="E1304" s="49">
        <v>400</v>
      </c>
      <c r="F1304" s="47">
        <f>E1304*D1304</f>
        <v>800</v>
      </c>
    </row>
    <row r="1305" spans="1:6" x14ac:dyDescent="0.25">
      <c r="A1305" s="2"/>
      <c r="B1305" s="6"/>
      <c r="C1305" s="20"/>
      <c r="D1305" s="20"/>
      <c r="E1305" s="49"/>
      <c r="F1305" s="4"/>
    </row>
    <row r="1306" spans="1:6" x14ac:dyDescent="0.25">
      <c r="A1306" s="2" t="s">
        <v>2</v>
      </c>
      <c r="B1306" s="6"/>
      <c r="C1306" s="20" t="s">
        <v>22</v>
      </c>
      <c r="D1306" s="20">
        <v>4</v>
      </c>
      <c r="E1306" s="49">
        <v>450</v>
      </c>
      <c r="F1306" s="47">
        <f>E1306*D1306</f>
        <v>1800</v>
      </c>
    </row>
    <row r="1307" spans="1:6" x14ac:dyDescent="0.25">
      <c r="A1307" s="2"/>
      <c r="B1307" s="6"/>
      <c r="C1307" s="20"/>
      <c r="D1307" s="20"/>
      <c r="E1307" s="49"/>
      <c r="F1307" s="4"/>
    </row>
    <row r="1308" spans="1:6" s="43" customFormat="1" x14ac:dyDescent="0.25">
      <c r="A1308" s="41" t="s">
        <v>6</v>
      </c>
      <c r="B1308" s="44"/>
      <c r="C1308" s="42" t="s">
        <v>22</v>
      </c>
      <c r="D1308" s="20">
        <v>2</v>
      </c>
      <c r="E1308" s="49">
        <v>350</v>
      </c>
      <c r="F1308" s="47">
        <f>E1308*D1308</f>
        <v>700</v>
      </c>
    </row>
    <row r="1309" spans="1:6" s="43" customFormat="1" x14ac:dyDescent="0.25">
      <c r="A1309" s="41"/>
      <c r="B1309" s="44"/>
      <c r="C1309" s="42"/>
      <c r="D1309" s="20"/>
      <c r="E1309" s="12"/>
      <c r="F1309" s="47"/>
    </row>
    <row r="1310" spans="1:6" x14ac:dyDescent="0.25">
      <c r="A1310" s="2" t="s">
        <v>7</v>
      </c>
      <c r="B1310" s="6"/>
      <c r="C1310" s="20" t="s">
        <v>22</v>
      </c>
      <c r="D1310" s="20">
        <v>2</v>
      </c>
      <c r="E1310" s="49">
        <v>450</v>
      </c>
      <c r="F1310" s="47">
        <f>E1310*D1310</f>
        <v>900</v>
      </c>
    </row>
    <row r="1311" spans="1:6" x14ac:dyDescent="0.25">
      <c r="A1311" s="2"/>
      <c r="B1311" s="6"/>
      <c r="C1311" s="20"/>
      <c r="D1311" s="20"/>
      <c r="E1311" s="49"/>
      <c r="F1311" s="4"/>
    </row>
    <row r="1312" spans="1:6" x14ac:dyDescent="0.25">
      <c r="A1312" s="2" t="s">
        <v>1</v>
      </c>
      <c r="B1312" s="6"/>
      <c r="C1312" s="20" t="s">
        <v>22</v>
      </c>
      <c r="D1312" s="20">
        <v>2</v>
      </c>
      <c r="E1312" s="49">
        <v>550</v>
      </c>
      <c r="F1312" s="47">
        <f>E1312*D1312</f>
        <v>1100</v>
      </c>
    </row>
    <row r="1313" spans="1:6" x14ac:dyDescent="0.25">
      <c r="A1313" s="2"/>
      <c r="B1313" s="6"/>
      <c r="C1313" s="20"/>
      <c r="D1313" s="20"/>
      <c r="E1313" s="49"/>
      <c r="F1313" s="4"/>
    </row>
    <row r="1314" spans="1:6" x14ac:dyDescent="0.25">
      <c r="A1314" s="2" t="s">
        <v>2</v>
      </c>
      <c r="B1314" s="6"/>
      <c r="C1314" s="20" t="s">
        <v>22</v>
      </c>
      <c r="D1314" s="20">
        <v>1</v>
      </c>
      <c r="E1314" s="49">
        <v>650</v>
      </c>
      <c r="F1314" s="47">
        <f>E1314*D1314</f>
        <v>650</v>
      </c>
    </row>
    <row r="1315" spans="1:6" x14ac:dyDescent="0.25">
      <c r="A1315" s="2"/>
      <c r="B1315" s="6"/>
      <c r="C1315" s="20"/>
      <c r="D1315" s="20"/>
      <c r="E1315" s="49"/>
      <c r="F1315" s="4"/>
    </row>
    <row r="1316" spans="1:6" x14ac:dyDescent="0.25">
      <c r="A1316" s="2" t="s">
        <v>7</v>
      </c>
      <c r="B1316" s="6"/>
      <c r="C1316" s="20" t="s">
        <v>22</v>
      </c>
      <c r="D1316" s="20">
        <v>1</v>
      </c>
      <c r="E1316" s="49">
        <v>450</v>
      </c>
      <c r="F1316" s="47">
        <f>E1316*D1316</f>
        <v>450</v>
      </c>
    </row>
    <row r="1317" spans="1:6" x14ac:dyDescent="0.25">
      <c r="A1317" s="2"/>
      <c r="B1317" s="6"/>
      <c r="C1317" s="20"/>
      <c r="D1317" s="20"/>
      <c r="E1317" s="49"/>
      <c r="F1317" s="4"/>
    </row>
    <row r="1318" spans="1:6" x14ac:dyDescent="0.25">
      <c r="A1318" s="2" t="s">
        <v>1</v>
      </c>
      <c r="B1318" s="6"/>
      <c r="C1318" s="20" t="s">
        <v>22</v>
      </c>
      <c r="D1318" s="20">
        <v>2</v>
      </c>
      <c r="E1318" s="49">
        <v>550</v>
      </c>
      <c r="F1318" s="47">
        <f>E1318*D1318</f>
        <v>1100</v>
      </c>
    </row>
    <row r="1319" spans="1:6" x14ac:dyDescent="0.25">
      <c r="A1319" s="2"/>
      <c r="B1319" s="6"/>
      <c r="C1319" s="20"/>
      <c r="D1319" s="20"/>
      <c r="E1319" s="49"/>
      <c r="F1319" s="4"/>
    </row>
    <row r="1320" spans="1:6" x14ac:dyDescent="0.25">
      <c r="A1320" s="2" t="s">
        <v>2</v>
      </c>
      <c r="B1320" s="6"/>
      <c r="C1320" s="20" t="s">
        <v>22</v>
      </c>
      <c r="D1320" s="20">
        <v>2</v>
      </c>
      <c r="E1320" s="49">
        <v>2500</v>
      </c>
      <c r="F1320" s="47">
        <f>E1320*D1320</f>
        <v>5000</v>
      </c>
    </row>
    <row r="1321" spans="1:6" x14ac:dyDescent="0.25">
      <c r="A1321" s="2"/>
      <c r="B1321" s="6"/>
      <c r="C1321" s="20"/>
      <c r="D1321" s="20"/>
      <c r="E1321" s="49"/>
      <c r="F1321" s="4"/>
    </row>
    <row r="1322" spans="1:6" x14ac:dyDescent="0.25">
      <c r="A1322" s="2" t="s">
        <v>1</v>
      </c>
      <c r="B1322" s="6"/>
      <c r="C1322" s="20" t="s">
        <v>21</v>
      </c>
      <c r="D1322" s="20">
        <v>100</v>
      </c>
      <c r="E1322" s="49">
        <v>550</v>
      </c>
      <c r="F1322" s="47">
        <f>E1322*D1322</f>
        <v>55000</v>
      </c>
    </row>
    <row r="1323" spans="1:6" x14ac:dyDescent="0.25">
      <c r="A1323" s="2"/>
      <c r="B1323" s="6"/>
      <c r="C1323" s="20"/>
      <c r="D1323" s="20"/>
      <c r="E1323" s="49"/>
      <c r="F1323" s="4"/>
    </row>
    <row r="1324" spans="1:6" x14ac:dyDescent="0.25">
      <c r="A1324" s="2" t="s">
        <v>2</v>
      </c>
      <c r="B1324" s="6"/>
      <c r="C1324" s="20" t="s">
        <v>22</v>
      </c>
      <c r="D1324" s="20">
        <v>4</v>
      </c>
      <c r="E1324" s="49">
        <v>2500</v>
      </c>
      <c r="F1324" s="47">
        <f>E1324*D1324</f>
        <v>10000</v>
      </c>
    </row>
    <row r="1325" spans="1:6" x14ac:dyDescent="0.25">
      <c r="A1325" s="2"/>
      <c r="B1325" s="6"/>
      <c r="C1325" s="20"/>
      <c r="D1325" s="20"/>
      <c r="E1325" s="49"/>
      <c r="F1325" s="4"/>
    </row>
    <row r="1326" spans="1:6" x14ac:dyDescent="0.25">
      <c r="A1326" s="18"/>
      <c r="B1326" s="26" t="s">
        <v>24</v>
      </c>
      <c r="C1326" s="19"/>
      <c r="D1326" s="20"/>
      <c r="E1326" s="48"/>
      <c r="F1326" s="50">
        <f>SUM(F1296:F1325)</f>
        <v>91500</v>
      </c>
    </row>
    <row r="1327" spans="1:6" x14ac:dyDescent="0.25">
      <c r="A1327" s="18"/>
      <c r="B1327" s="40"/>
      <c r="C1327" s="19"/>
      <c r="D1327" s="20"/>
      <c r="E1327" s="48"/>
      <c r="F1327" s="4"/>
    </row>
    <row r="1328" spans="1:6" x14ac:dyDescent="0.25">
      <c r="A1328" s="2" t="s">
        <v>0</v>
      </c>
      <c r="B1328" s="6"/>
      <c r="C1328" s="20" t="s">
        <v>21</v>
      </c>
      <c r="D1328" s="20">
        <v>16</v>
      </c>
      <c r="E1328" s="49">
        <v>2000</v>
      </c>
      <c r="F1328" s="4">
        <f>E1328*D1328</f>
        <v>32000</v>
      </c>
    </row>
    <row r="1329" spans="1:6" x14ac:dyDescent="0.25">
      <c r="A1329" s="2"/>
      <c r="B1329" s="6"/>
      <c r="C1329" s="20"/>
      <c r="D1329" s="20"/>
      <c r="E1329" s="49"/>
      <c r="F1329" s="4"/>
    </row>
    <row r="1330" spans="1:6" s="43" customFormat="1" x14ac:dyDescent="0.25">
      <c r="A1330" s="41" t="s">
        <v>5</v>
      </c>
      <c r="B1330" s="44"/>
      <c r="C1330" s="42" t="s">
        <v>77</v>
      </c>
      <c r="D1330" s="20">
        <v>1</v>
      </c>
      <c r="E1330" s="49">
        <v>5000</v>
      </c>
      <c r="F1330" s="47">
        <f>E1330*D1330</f>
        <v>5000</v>
      </c>
    </row>
    <row r="1331" spans="1:6" s="43" customFormat="1" x14ac:dyDescent="0.25">
      <c r="A1331" s="41"/>
      <c r="B1331" s="44"/>
      <c r="C1331" s="42"/>
      <c r="D1331" s="20"/>
      <c r="E1331" s="12"/>
      <c r="F1331" s="47"/>
    </row>
    <row r="1332" spans="1:6" s="43" customFormat="1" x14ac:dyDescent="0.25">
      <c r="A1332" s="41" t="s">
        <v>6</v>
      </c>
      <c r="B1332" s="44"/>
      <c r="C1332" s="42" t="s">
        <v>22</v>
      </c>
      <c r="D1332" s="20">
        <v>2</v>
      </c>
      <c r="E1332" s="49">
        <v>5000</v>
      </c>
      <c r="F1332" s="47">
        <f>E1332*D1332</f>
        <v>10000</v>
      </c>
    </row>
    <row r="1333" spans="1:6" s="43" customFormat="1" x14ac:dyDescent="0.25">
      <c r="A1333" s="41"/>
      <c r="B1333" s="44"/>
      <c r="C1333" s="42"/>
      <c r="D1333" s="20"/>
      <c r="E1333" s="12"/>
      <c r="F1333" s="47"/>
    </row>
    <row r="1334" spans="1:6" x14ac:dyDescent="0.25">
      <c r="A1334" s="2" t="s">
        <v>7</v>
      </c>
      <c r="B1334" s="6"/>
      <c r="C1334" s="20" t="s">
        <v>22</v>
      </c>
      <c r="D1334" s="20">
        <v>2</v>
      </c>
      <c r="E1334" s="49">
        <v>3500</v>
      </c>
      <c r="F1334" s="47">
        <f>E1334*D1334</f>
        <v>7000</v>
      </c>
    </row>
    <row r="1335" spans="1:6" x14ac:dyDescent="0.25">
      <c r="A1335" s="2"/>
      <c r="B1335" s="6"/>
      <c r="C1335" s="20"/>
      <c r="D1335" s="20"/>
      <c r="E1335" s="49"/>
      <c r="F1335" s="4"/>
    </row>
    <row r="1336" spans="1:6" x14ac:dyDescent="0.25">
      <c r="A1336" s="2" t="s">
        <v>1</v>
      </c>
      <c r="B1336" s="6"/>
      <c r="C1336" s="20" t="s">
        <v>22</v>
      </c>
      <c r="D1336" s="20">
        <v>2</v>
      </c>
      <c r="E1336" s="49">
        <v>4000</v>
      </c>
      <c r="F1336" s="47">
        <f>E1336*D1336</f>
        <v>8000</v>
      </c>
    </row>
    <row r="1337" spans="1:6" x14ac:dyDescent="0.25">
      <c r="A1337" s="2"/>
      <c r="B1337" s="6"/>
      <c r="C1337" s="20"/>
      <c r="D1337" s="20"/>
      <c r="E1337" s="49"/>
      <c r="F1337" s="4"/>
    </row>
    <row r="1338" spans="1:6" x14ac:dyDescent="0.25">
      <c r="A1338" s="2" t="s">
        <v>2</v>
      </c>
      <c r="B1338" s="6"/>
      <c r="C1338" s="20" t="s">
        <v>21</v>
      </c>
      <c r="D1338" s="20">
        <v>90</v>
      </c>
      <c r="E1338" s="49">
        <v>1200</v>
      </c>
      <c r="F1338" s="47">
        <f>E1338*D1338</f>
        <v>108000</v>
      </c>
    </row>
    <row r="1339" spans="1:6" x14ac:dyDescent="0.25">
      <c r="A1339" s="2"/>
      <c r="B1339" s="6"/>
      <c r="C1339" s="20"/>
      <c r="D1339" s="20"/>
      <c r="E1339" s="49"/>
      <c r="F1339" s="4"/>
    </row>
    <row r="1340" spans="1:6" s="43" customFormat="1" x14ac:dyDescent="0.25">
      <c r="A1340" s="41" t="s">
        <v>6</v>
      </c>
      <c r="B1340" s="44"/>
      <c r="C1340" s="42" t="s">
        <v>22</v>
      </c>
      <c r="D1340" s="20">
        <v>4</v>
      </c>
      <c r="E1340" s="49">
        <v>2000</v>
      </c>
      <c r="F1340" s="47">
        <f>E1340*D1340</f>
        <v>8000</v>
      </c>
    </row>
    <row r="1341" spans="1:6" s="43" customFormat="1" x14ac:dyDescent="0.25">
      <c r="A1341" s="41"/>
      <c r="B1341" s="44"/>
      <c r="C1341" s="42"/>
      <c r="D1341" s="20"/>
      <c r="E1341" s="12"/>
      <c r="F1341" s="47"/>
    </row>
    <row r="1342" spans="1:6" x14ac:dyDescent="0.25">
      <c r="A1342" s="2" t="s">
        <v>7</v>
      </c>
      <c r="B1342" s="6"/>
      <c r="C1342" s="20" t="s">
        <v>21</v>
      </c>
      <c r="D1342" s="20">
        <v>20</v>
      </c>
      <c r="E1342" s="49">
        <v>850</v>
      </c>
      <c r="F1342" s="47">
        <f>E1342*D1342</f>
        <v>17000</v>
      </c>
    </row>
    <row r="1343" spans="1:6" x14ac:dyDescent="0.25">
      <c r="A1343" s="2"/>
      <c r="B1343" s="6"/>
      <c r="C1343" s="20"/>
      <c r="D1343" s="20"/>
      <c r="E1343" s="49"/>
      <c r="F1343" s="4"/>
    </row>
    <row r="1344" spans="1:6" x14ac:dyDescent="0.25">
      <c r="A1344" s="2" t="s">
        <v>1</v>
      </c>
      <c r="B1344" s="6"/>
      <c r="C1344" s="20" t="s">
        <v>20</v>
      </c>
      <c r="D1344" s="20">
        <v>1</v>
      </c>
      <c r="E1344" s="49">
        <v>10000</v>
      </c>
      <c r="F1344" s="47">
        <f>E1344*D1344</f>
        <v>10000</v>
      </c>
    </row>
    <row r="1345" spans="1:6" x14ac:dyDescent="0.25">
      <c r="A1345" s="2"/>
      <c r="B1345" s="6"/>
      <c r="C1345" s="20"/>
      <c r="D1345" s="20"/>
      <c r="E1345" s="49"/>
      <c r="F1345" s="4"/>
    </row>
    <row r="1346" spans="1:6" x14ac:dyDescent="0.25">
      <c r="A1346" s="18"/>
      <c r="B1346" s="26" t="s">
        <v>24</v>
      </c>
      <c r="C1346" s="19"/>
      <c r="D1346" s="20"/>
      <c r="E1346" s="48"/>
      <c r="F1346" s="50">
        <f>SUM(F1328:F1345)</f>
        <v>205000</v>
      </c>
    </row>
    <row r="1347" spans="1:6" x14ac:dyDescent="0.25">
      <c r="A1347" s="18"/>
      <c r="B1347" s="40"/>
      <c r="C1347" s="19"/>
      <c r="D1347" s="20"/>
      <c r="E1347" s="48"/>
      <c r="F1347" s="4"/>
    </row>
    <row r="1348" spans="1:6" s="69" customFormat="1" x14ac:dyDescent="0.25">
      <c r="A1348" s="63"/>
      <c r="B1348" s="64" t="s">
        <v>121</v>
      </c>
      <c r="C1348" s="65"/>
      <c r="D1348" s="66"/>
      <c r="E1348" s="67"/>
      <c r="F1348" s="68">
        <f>F1272</f>
        <v>308250</v>
      </c>
    </row>
    <row r="1349" spans="1:6" s="43" customFormat="1" x14ac:dyDescent="0.25">
      <c r="A1349" s="41"/>
      <c r="B1349" s="44"/>
      <c r="C1349" s="42"/>
      <c r="D1349" s="20"/>
      <c r="E1349" s="12"/>
      <c r="F1349" s="47"/>
    </row>
    <row r="1350" spans="1:6" s="43" customFormat="1" x14ac:dyDescent="0.25">
      <c r="A1350" s="41"/>
      <c r="B1350" s="44" t="s">
        <v>50</v>
      </c>
      <c r="C1350" s="42"/>
      <c r="D1350" s="20"/>
      <c r="E1350" s="12"/>
      <c r="F1350" s="47">
        <f>F1294</f>
        <v>200700</v>
      </c>
    </row>
    <row r="1351" spans="1:6" s="43" customFormat="1" x14ac:dyDescent="0.25">
      <c r="A1351" s="41"/>
      <c r="B1351" s="44"/>
      <c r="C1351" s="42"/>
      <c r="D1351" s="20"/>
      <c r="E1351" s="12"/>
      <c r="F1351" s="47"/>
    </row>
    <row r="1352" spans="1:6" s="69" customFormat="1" x14ac:dyDescent="0.25">
      <c r="A1352" s="63"/>
      <c r="B1352" s="64" t="s">
        <v>121</v>
      </c>
      <c r="C1352" s="65"/>
      <c r="D1352" s="66"/>
      <c r="E1352" s="67"/>
      <c r="F1352" s="68">
        <f>F1326</f>
        <v>91500</v>
      </c>
    </row>
    <row r="1353" spans="1:6" s="43" customFormat="1" x14ac:dyDescent="0.25">
      <c r="A1353" s="41"/>
      <c r="B1353" s="44"/>
      <c r="C1353" s="42"/>
      <c r="D1353" s="20"/>
      <c r="E1353" s="12"/>
      <c r="F1353" s="47"/>
    </row>
    <row r="1354" spans="1:6" s="43" customFormat="1" x14ac:dyDescent="0.25">
      <c r="A1354" s="41"/>
      <c r="B1354" s="44" t="s">
        <v>50</v>
      </c>
      <c r="C1354" s="42"/>
      <c r="D1354" s="20"/>
      <c r="E1354" s="12"/>
      <c r="F1354" s="47">
        <f>F1346</f>
        <v>205000</v>
      </c>
    </row>
    <row r="1355" spans="1:6" s="43" customFormat="1" x14ac:dyDescent="0.25">
      <c r="A1355" s="41"/>
      <c r="B1355" s="44"/>
      <c r="C1355" s="42"/>
      <c r="D1355" s="20"/>
      <c r="E1355" s="12"/>
      <c r="F1355" s="47"/>
    </row>
    <row r="1356" spans="1:6" s="43" customFormat="1" x14ac:dyDescent="0.25">
      <c r="A1356" s="41"/>
      <c r="B1356" s="44"/>
      <c r="C1356" s="42"/>
      <c r="D1356" s="20"/>
      <c r="E1356" s="12"/>
      <c r="F1356" s="47"/>
    </row>
    <row r="1357" spans="1:6" x14ac:dyDescent="0.25">
      <c r="A1357" s="24"/>
      <c r="B1357" s="26" t="s">
        <v>44</v>
      </c>
      <c r="C1357" s="16"/>
      <c r="D1357" s="38"/>
      <c r="E1357" s="28"/>
      <c r="F1357" s="17">
        <f>SUM(F1347:F1356)</f>
        <v>805450</v>
      </c>
    </row>
    <row r="1358" spans="1:6" x14ac:dyDescent="0.25">
      <c r="A1358" s="23"/>
      <c r="B1358" s="40"/>
      <c r="C1358" s="14"/>
      <c r="D1358" s="37"/>
      <c r="E1358" s="29"/>
      <c r="F1358" s="15"/>
    </row>
    <row r="1359" spans="1:6" x14ac:dyDescent="0.25">
      <c r="A1359" s="18"/>
      <c r="B1359" s="56"/>
      <c r="C1359" s="19"/>
      <c r="D1359" s="20"/>
      <c r="E1359" s="48"/>
      <c r="F1359" s="4"/>
    </row>
    <row r="1360" spans="1:6" s="43" customFormat="1" x14ac:dyDescent="0.25">
      <c r="A1360" s="41" t="s">
        <v>0</v>
      </c>
      <c r="B1360" s="44"/>
      <c r="C1360" s="42" t="s">
        <v>22</v>
      </c>
      <c r="D1360" s="20">
        <v>20</v>
      </c>
      <c r="E1360" s="12">
        <v>500</v>
      </c>
      <c r="F1360" s="47">
        <f>E1360*D1360</f>
        <v>10000</v>
      </c>
    </row>
    <row r="1361" spans="1:6" s="43" customFormat="1" x14ac:dyDescent="0.25">
      <c r="A1361" s="41"/>
      <c r="B1361" s="44"/>
      <c r="C1361" s="42"/>
      <c r="D1361" s="20"/>
      <c r="E1361" s="12"/>
      <c r="F1361" s="47"/>
    </row>
    <row r="1362" spans="1:6" s="43" customFormat="1" x14ac:dyDescent="0.25">
      <c r="A1362" s="41" t="s">
        <v>5</v>
      </c>
      <c r="B1362" s="44"/>
      <c r="C1362" s="42" t="s">
        <v>22</v>
      </c>
      <c r="D1362" s="20">
        <v>2</v>
      </c>
      <c r="E1362" s="12">
        <v>450</v>
      </c>
      <c r="F1362" s="47">
        <f>E1362*D1362</f>
        <v>900</v>
      </c>
    </row>
    <row r="1363" spans="1:6" s="43" customFormat="1" x14ac:dyDescent="0.25">
      <c r="A1363" s="41"/>
      <c r="B1363" s="44"/>
      <c r="C1363" s="42"/>
      <c r="D1363" s="20"/>
      <c r="E1363" s="12"/>
      <c r="F1363" s="47"/>
    </row>
    <row r="1364" spans="1:6" s="43" customFormat="1" x14ac:dyDescent="0.25">
      <c r="A1364" s="41" t="s">
        <v>0</v>
      </c>
      <c r="B1364" s="44"/>
      <c r="C1364" s="42" t="s">
        <v>22</v>
      </c>
      <c r="D1364" s="20">
        <v>1</v>
      </c>
      <c r="E1364" s="12">
        <v>500</v>
      </c>
      <c r="F1364" s="47">
        <f>E1364*D1364</f>
        <v>500</v>
      </c>
    </row>
    <row r="1365" spans="1:6" s="43" customFormat="1" x14ac:dyDescent="0.25">
      <c r="A1365" s="41"/>
      <c r="B1365" s="44"/>
      <c r="C1365" s="42"/>
      <c r="D1365" s="20"/>
      <c r="E1365" s="12"/>
      <c r="F1365" s="47"/>
    </row>
    <row r="1366" spans="1:6" s="43" customFormat="1" x14ac:dyDescent="0.25">
      <c r="A1366" s="41" t="s">
        <v>5</v>
      </c>
      <c r="B1366" s="44"/>
      <c r="C1366" s="42" t="s">
        <v>22</v>
      </c>
      <c r="D1366" s="20">
        <v>5</v>
      </c>
      <c r="E1366" s="12">
        <v>1200</v>
      </c>
      <c r="F1366" s="47">
        <f>E1366*D1366</f>
        <v>6000</v>
      </c>
    </row>
    <row r="1367" spans="1:6" s="43" customFormat="1" x14ac:dyDescent="0.25">
      <c r="A1367" s="41"/>
      <c r="B1367" s="44"/>
      <c r="C1367" s="42"/>
      <c r="D1367" s="20"/>
      <c r="E1367" s="12"/>
      <c r="F1367" s="47"/>
    </row>
    <row r="1368" spans="1:6" s="43" customFormat="1" x14ac:dyDescent="0.25">
      <c r="A1368" s="41" t="s">
        <v>0</v>
      </c>
      <c r="B1368" s="44"/>
      <c r="C1368" s="42" t="s">
        <v>22</v>
      </c>
      <c r="D1368" s="20">
        <v>13</v>
      </c>
      <c r="E1368" s="12">
        <v>1500</v>
      </c>
      <c r="F1368" s="47">
        <f>E1368*D1368</f>
        <v>19500</v>
      </c>
    </row>
    <row r="1369" spans="1:6" s="43" customFormat="1" x14ac:dyDescent="0.25">
      <c r="A1369" s="41"/>
      <c r="B1369" s="44"/>
      <c r="C1369" s="42"/>
      <c r="D1369" s="20"/>
      <c r="E1369" s="12"/>
      <c r="F1369" s="47"/>
    </row>
    <row r="1370" spans="1:6" s="43" customFormat="1" x14ac:dyDescent="0.25">
      <c r="A1370" s="41" t="s">
        <v>5</v>
      </c>
      <c r="B1370" s="44"/>
      <c r="C1370" s="42" t="s">
        <v>22</v>
      </c>
      <c r="D1370" s="20">
        <v>2</v>
      </c>
      <c r="E1370" s="12">
        <v>3500</v>
      </c>
      <c r="F1370" s="47">
        <f>E1370*D1370</f>
        <v>7000</v>
      </c>
    </row>
    <row r="1371" spans="1:6" s="43" customFormat="1" x14ac:dyDescent="0.25">
      <c r="A1371" s="41"/>
      <c r="B1371" s="44"/>
      <c r="C1371" s="42"/>
      <c r="D1371" s="20"/>
      <c r="E1371" s="12"/>
      <c r="F1371" s="47"/>
    </row>
    <row r="1372" spans="1:6" s="43" customFormat="1" x14ac:dyDescent="0.25">
      <c r="A1372" s="41" t="s">
        <v>0</v>
      </c>
      <c r="B1372" s="44"/>
      <c r="C1372" s="42" t="s">
        <v>22</v>
      </c>
      <c r="D1372" s="20">
        <v>2</v>
      </c>
      <c r="E1372" s="12">
        <v>2500</v>
      </c>
      <c r="F1372" s="47">
        <f>E1372*D1372</f>
        <v>5000</v>
      </c>
    </row>
    <row r="1373" spans="1:6" s="43" customFormat="1" x14ac:dyDescent="0.25">
      <c r="A1373" s="41"/>
      <c r="B1373" s="44"/>
      <c r="C1373" s="42"/>
      <c r="D1373" s="20"/>
      <c r="E1373" s="12"/>
      <c r="F1373" s="47"/>
    </row>
    <row r="1374" spans="1:6" s="43" customFormat="1" x14ac:dyDescent="0.25">
      <c r="A1374" s="41" t="s">
        <v>5</v>
      </c>
      <c r="B1374" s="44"/>
      <c r="C1374" s="42" t="s">
        <v>22</v>
      </c>
      <c r="D1374" s="20">
        <v>3</v>
      </c>
      <c r="E1374" s="12">
        <v>650</v>
      </c>
      <c r="F1374" s="47">
        <f>E1374*D1374</f>
        <v>1950</v>
      </c>
    </row>
    <row r="1375" spans="1:6" s="43" customFormat="1" x14ac:dyDescent="0.25">
      <c r="A1375" s="41"/>
      <c r="B1375" s="44"/>
      <c r="C1375" s="42"/>
      <c r="D1375" s="20"/>
      <c r="E1375" s="12"/>
      <c r="F1375" s="47"/>
    </row>
    <row r="1376" spans="1:6" x14ac:dyDescent="0.25">
      <c r="A1376" s="18"/>
      <c r="B1376" s="26" t="s">
        <v>24</v>
      </c>
      <c r="C1376" s="19"/>
      <c r="D1376" s="20"/>
      <c r="E1376" s="48"/>
      <c r="F1376" s="50">
        <f>SUM(F1359:F1375)</f>
        <v>50850</v>
      </c>
    </row>
    <row r="1377" spans="1:6" x14ac:dyDescent="0.25">
      <c r="A1377" s="18"/>
      <c r="B1377" s="40"/>
      <c r="C1377" s="19"/>
      <c r="D1377" s="20"/>
      <c r="E1377" s="48"/>
      <c r="F1377" s="4"/>
    </row>
    <row r="1378" spans="1:6" x14ac:dyDescent="0.25">
      <c r="A1378" s="2" t="s">
        <v>0</v>
      </c>
      <c r="B1378" s="6"/>
      <c r="C1378" s="20" t="s">
        <v>22</v>
      </c>
      <c r="D1378" s="20">
        <v>3</v>
      </c>
      <c r="E1378" s="49">
        <v>550</v>
      </c>
      <c r="F1378" s="4">
        <f>E1378*D1378</f>
        <v>1650</v>
      </c>
    </row>
    <row r="1379" spans="1:6" x14ac:dyDescent="0.25">
      <c r="A1379" s="2"/>
      <c r="B1379" s="6"/>
      <c r="C1379" s="20"/>
      <c r="D1379" s="20"/>
      <c r="E1379" s="49"/>
      <c r="F1379" s="4"/>
    </row>
    <row r="1380" spans="1:6" s="43" customFormat="1" x14ac:dyDescent="0.25">
      <c r="A1380" s="41" t="s">
        <v>5</v>
      </c>
      <c r="B1380" s="44"/>
      <c r="C1380" s="42" t="s">
        <v>22</v>
      </c>
      <c r="D1380" s="20">
        <v>1</v>
      </c>
      <c r="E1380" s="49">
        <v>2500</v>
      </c>
      <c r="F1380" s="47">
        <f>E1380*D1380</f>
        <v>2500</v>
      </c>
    </row>
    <row r="1381" spans="1:6" s="43" customFormat="1" x14ac:dyDescent="0.25">
      <c r="A1381" s="41"/>
      <c r="B1381" s="44"/>
      <c r="C1381" s="42"/>
      <c r="D1381" s="20"/>
      <c r="E1381" s="12"/>
      <c r="F1381" s="47"/>
    </row>
    <row r="1382" spans="1:6" s="43" customFormat="1" x14ac:dyDescent="0.25">
      <c r="A1382" s="41" t="s">
        <v>6</v>
      </c>
      <c r="B1382" s="44"/>
      <c r="C1382" s="42" t="s">
        <v>22</v>
      </c>
      <c r="D1382" s="20">
        <v>2</v>
      </c>
      <c r="E1382" s="49">
        <v>3500</v>
      </c>
      <c r="F1382" s="47">
        <f>E1382*D1382</f>
        <v>7000</v>
      </c>
    </row>
    <row r="1383" spans="1:6" s="43" customFormat="1" x14ac:dyDescent="0.25">
      <c r="A1383" s="41"/>
      <c r="B1383" s="44"/>
      <c r="C1383" s="42"/>
      <c r="D1383" s="20"/>
      <c r="E1383" s="12"/>
      <c r="F1383" s="47"/>
    </row>
    <row r="1384" spans="1:6" x14ac:dyDescent="0.25">
      <c r="A1384" s="2" t="s">
        <v>2</v>
      </c>
      <c r="B1384" s="6"/>
      <c r="C1384" s="20" t="s">
        <v>22</v>
      </c>
      <c r="D1384" s="20">
        <v>5</v>
      </c>
      <c r="E1384" s="49">
        <v>2500</v>
      </c>
      <c r="F1384" s="47">
        <f>E1384*D1384</f>
        <v>12500</v>
      </c>
    </row>
    <row r="1385" spans="1:6" x14ac:dyDescent="0.25">
      <c r="A1385" s="2"/>
      <c r="B1385" s="6"/>
      <c r="C1385" s="20"/>
      <c r="D1385" s="20"/>
      <c r="E1385" s="49"/>
      <c r="F1385" s="4"/>
    </row>
    <row r="1386" spans="1:6" s="43" customFormat="1" x14ac:dyDescent="0.25">
      <c r="A1386" s="41" t="s">
        <v>6</v>
      </c>
      <c r="B1386" s="44"/>
      <c r="C1386" s="42" t="s">
        <v>22</v>
      </c>
      <c r="D1386" s="20">
        <v>1</v>
      </c>
      <c r="E1386" s="49">
        <v>3500</v>
      </c>
      <c r="F1386" s="47">
        <f>E1386*D1386</f>
        <v>3500</v>
      </c>
    </row>
    <row r="1387" spans="1:6" s="43" customFormat="1" x14ac:dyDescent="0.25">
      <c r="A1387" s="41"/>
      <c r="B1387" s="44"/>
      <c r="C1387" s="42"/>
      <c r="D1387" s="20"/>
      <c r="E1387" s="12"/>
      <c r="F1387" s="47"/>
    </row>
    <row r="1388" spans="1:6" x14ac:dyDescent="0.25">
      <c r="A1388" s="2" t="s">
        <v>7</v>
      </c>
      <c r="B1388" s="6"/>
      <c r="C1388" s="20" t="s">
        <v>22</v>
      </c>
      <c r="D1388" s="20">
        <v>2</v>
      </c>
      <c r="E1388" s="49">
        <v>950</v>
      </c>
      <c r="F1388" s="47">
        <f>E1388*D1388</f>
        <v>1900</v>
      </c>
    </row>
    <row r="1389" spans="1:6" x14ac:dyDescent="0.25">
      <c r="A1389" s="2"/>
      <c r="B1389" s="6"/>
      <c r="C1389" s="20"/>
      <c r="D1389" s="20"/>
      <c r="E1389" s="49"/>
      <c r="F1389" s="4"/>
    </row>
    <row r="1390" spans="1:6" x14ac:dyDescent="0.25">
      <c r="A1390" s="2" t="s">
        <v>1</v>
      </c>
      <c r="B1390" s="6"/>
      <c r="C1390" s="20" t="s">
        <v>21</v>
      </c>
      <c r="D1390" s="20">
        <v>60</v>
      </c>
      <c r="E1390" s="49">
        <v>1400</v>
      </c>
      <c r="F1390" s="47">
        <f>E1390*D1390</f>
        <v>84000</v>
      </c>
    </row>
    <row r="1391" spans="1:6" x14ac:dyDescent="0.25">
      <c r="A1391" s="2"/>
      <c r="B1391" s="6"/>
      <c r="C1391" s="20"/>
      <c r="D1391" s="20"/>
      <c r="E1391" s="49"/>
      <c r="F1391" s="4"/>
    </row>
    <row r="1392" spans="1:6" x14ac:dyDescent="0.25">
      <c r="A1392" s="18"/>
      <c r="B1392" s="26" t="s">
        <v>24</v>
      </c>
      <c r="C1392" s="19"/>
      <c r="D1392" s="20"/>
      <c r="E1392" s="48"/>
      <c r="F1392" s="50">
        <f>SUM(F1378:F1391)</f>
        <v>113050</v>
      </c>
    </row>
    <row r="1393" spans="1:6" x14ac:dyDescent="0.25">
      <c r="A1393" s="18"/>
      <c r="B1393" s="40"/>
      <c r="C1393" s="19"/>
      <c r="D1393" s="20"/>
      <c r="E1393" s="48"/>
      <c r="F1393" s="4"/>
    </row>
    <row r="1394" spans="1:6" s="69" customFormat="1" x14ac:dyDescent="0.25">
      <c r="A1394" s="63"/>
      <c r="B1394" s="64" t="s">
        <v>121</v>
      </c>
      <c r="C1394" s="65"/>
      <c r="D1394" s="66"/>
      <c r="E1394" s="67"/>
      <c r="F1394" s="68">
        <f>F1376</f>
        <v>50850</v>
      </c>
    </row>
    <row r="1395" spans="1:6" s="43" customFormat="1" x14ac:dyDescent="0.25">
      <c r="A1395" s="41"/>
      <c r="B1395" s="44"/>
      <c r="C1395" s="42"/>
      <c r="D1395" s="20"/>
      <c r="E1395" s="12"/>
      <c r="F1395" s="47"/>
    </row>
    <row r="1396" spans="1:6" s="43" customFormat="1" x14ac:dyDescent="0.25">
      <c r="A1396" s="41"/>
      <c r="B1396" s="44" t="s">
        <v>50</v>
      </c>
      <c r="C1396" s="42"/>
      <c r="D1396" s="20"/>
      <c r="E1396" s="12"/>
      <c r="F1396" s="47">
        <f>F1392</f>
        <v>113050</v>
      </c>
    </row>
    <row r="1397" spans="1:6" s="43" customFormat="1" x14ac:dyDescent="0.25">
      <c r="A1397" s="41"/>
      <c r="B1397" s="44"/>
      <c r="C1397" s="42"/>
      <c r="D1397" s="20"/>
      <c r="E1397" s="12"/>
      <c r="F1397" s="47"/>
    </row>
    <row r="1398" spans="1:6" s="43" customFormat="1" x14ac:dyDescent="0.25">
      <c r="A1398" s="41"/>
      <c r="B1398" s="44"/>
      <c r="C1398" s="42"/>
      <c r="D1398" s="20"/>
      <c r="E1398" s="12"/>
      <c r="F1398" s="47"/>
    </row>
    <row r="1399" spans="1:6" x14ac:dyDescent="0.25">
      <c r="A1399" s="24"/>
      <c r="B1399" s="26" t="s">
        <v>44</v>
      </c>
      <c r="C1399" s="16"/>
      <c r="D1399" s="38"/>
      <c r="E1399" s="28"/>
      <c r="F1399" s="17">
        <f>SUM(F1394:F1398)</f>
        <v>163900</v>
      </c>
    </row>
    <row r="1400" spans="1:6" x14ac:dyDescent="0.25">
      <c r="A1400" s="23"/>
      <c r="B1400" s="40"/>
      <c r="C1400" s="14"/>
      <c r="D1400" s="37"/>
      <c r="E1400" s="29"/>
      <c r="F1400" s="15"/>
    </row>
    <row r="1401" spans="1:6" x14ac:dyDescent="0.25">
      <c r="A1401" s="18"/>
      <c r="B1401" s="56"/>
      <c r="C1401" s="19"/>
      <c r="D1401" s="20"/>
      <c r="E1401" s="48"/>
      <c r="F1401" s="4"/>
    </row>
    <row r="1402" spans="1:6" s="43" customFormat="1" x14ac:dyDescent="0.25">
      <c r="A1402" s="41" t="s">
        <v>0</v>
      </c>
      <c r="B1402" s="44"/>
      <c r="C1402" s="42" t="s">
        <v>20</v>
      </c>
      <c r="D1402" s="20">
        <v>1</v>
      </c>
      <c r="E1402" s="12">
        <v>50000</v>
      </c>
      <c r="F1402" s="47">
        <f>E1402*D1402</f>
        <v>50000</v>
      </c>
    </row>
    <row r="1403" spans="1:6" s="43" customFormat="1" x14ac:dyDescent="0.25">
      <c r="A1403" s="41"/>
      <c r="B1403" s="44"/>
      <c r="C1403" s="42"/>
      <c r="D1403" s="20"/>
      <c r="E1403" s="12"/>
      <c r="F1403" s="47"/>
    </row>
    <row r="1404" spans="1:6" s="43" customFormat="1" x14ac:dyDescent="0.25">
      <c r="A1404" s="41" t="s">
        <v>5</v>
      </c>
      <c r="B1404" s="44"/>
      <c r="C1404" s="42" t="s">
        <v>22</v>
      </c>
      <c r="D1404" s="20">
        <v>1</v>
      </c>
      <c r="E1404" s="12">
        <v>5000</v>
      </c>
      <c r="F1404" s="47">
        <f>E1404*D1404</f>
        <v>5000</v>
      </c>
    </row>
    <row r="1405" spans="1:6" s="43" customFormat="1" x14ac:dyDescent="0.25">
      <c r="A1405" s="41"/>
      <c r="B1405" s="44"/>
      <c r="C1405" s="42"/>
      <c r="D1405" s="20"/>
      <c r="E1405" s="12"/>
      <c r="F1405" s="47"/>
    </row>
    <row r="1406" spans="1:6" s="43" customFormat="1" x14ac:dyDescent="0.25">
      <c r="A1406" s="41" t="s">
        <v>0</v>
      </c>
      <c r="B1406" s="44"/>
      <c r="C1406" s="42" t="s">
        <v>22</v>
      </c>
      <c r="D1406" s="20">
        <v>8</v>
      </c>
      <c r="E1406" s="12">
        <v>1500</v>
      </c>
      <c r="F1406" s="47">
        <f>E1406*D1406</f>
        <v>12000</v>
      </c>
    </row>
    <row r="1407" spans="1:6" s="43" customFormat="1" x14ac:dyDescent="0.25">
      <c r="A1407" s="41"/>
      <c r="B1407" s="44"/>
      <c r="C1407" s="42"/>
      <c r="D1407" s="20"/>
      <c r="E1407" s="12"/>
      <c r="F1407" s="47"/>
    </row>
    <row r="1408" spans="1:6" s="43" customFormat="1" x14ac:dyDescent="0.25">
      <c r="A1408" s="41" t="s">
        <v>5</v>
      </c>
      <c r="B1408" s="44"/>
      <c r="C1408" s="42" t="s">
        <v>22</v>
      </c>
      <c r="D1408" s="20">
        <v>2</v>
      </c>
      <c r="E1408" s="12">
        <v>24000</v>
      </c>
      <c r="F1408" s="47">
        <f>E1408*D1408</f>
        <v>48000</v>
      </c>
    </row>
    <row r="1409" spans="1:9" s="43" customFormat="1" x14ac:dyDescent="0.25">
      <c r="A1409" s="41"/>
      <c r="B1409" s="44"/>
      <c r="C1409" s="42"/>
      <c r="D1409" s="20"/>
      <c r="E1409" s="12"/>
      <c r="F1409" s="47"/>
    </row>
    <row r="1410" spans="1:9" s="43" customFormat="1" x14ac:dyDescent="0.25">
      <c r="A1410" s="41" t="s">
        <v>0</v>
      </c>
      <c r="B1410" s="44"/>
      <c r="C1410" s="42" t="s">
        <v>43</v>
      </c>
      <c r="D1410" s="20">
        <v>1</v>
      </c>
      <c r="E1410" s="12">
        <v>500000</v>
      </c>
      <c r="F1410" s="47">
        <f>E1410</f>
        <v>500000</v>
      </c>
    </row>
    <row r="1411" spans="1:9" s="43" customFormat="1" x14ac:dyDescent="0.25">
      <c r="A1411" s="41"/>
      <c r="B1411" s="44"/>
      <c r="C1411" s="42"/>
      <c r="D1411" s="20"/>
      <c r="E1411" s="12"/>
      <c r="F1411" s="47"/>
    </row>
    <row r="1412" spans="1:9" x14ac:dyDescent="0.25">
      <c r="A1412" s="18"/>
      <c r="B1412" s="26" t="s">
        <v>24</v>
      </c>
      <c r="C1412" s="19"/>
      <c r="D1412" s="20"/>
      <c r="E1412" s="48"/>
      <c r="F1412" s="50">
        <f>SUM(F1401:F1411)</f>
        <v>615000</v>
      </c>
    </row>
    <row r="1413" spans="1:9" x14ac:dyDescent="0.25">
      <c r="A1413" s="18"/>
      <c r="B1413" s="40"/>
      <c r="C1413" s="19"/>
      <c r="D1413" s="20"/>
      <c r="E1413" s="48"/>
      <c r="F1413" s="4"/>
    </row>
    <row r="1414" spans="1:9" x14ac:dyDescent="0.25">
      <c r="A1414" s="2"/>
      <c r="B1414" s="6" t="s">
        <v>92</v>
      </c>
      <c r="C1414" s="20"/>
      <c r="D1414" s="20"/>
      <c r="E1414" s="49"/>
      <c r="F1414" s="4">
        <f>F1357</f>
        <v>805450</v>
      </c>
    </row>
    <row r="1415" spans="1:9" x14ac:dyDescent="0.25">
      <c r="A1415" s="2"/>
      <c r="B1415" s="6"/>
      <c r="C1415" s="20"/>
      <c r="D1415" s="20"/>
      <c r="E1415" s="49"/>
      <c r="F1415" s="4"/>
    </row>
    <row r="1416" spans="1:9" s="43" customFormat="1" x14ac:dyDescent="0.25">
      <c r="A1416" s="41"/>
      <c r="B1416" s="44" t="s">
        <v>61</v>
      </c>
      <c r="C1416" s="42"/>
      <c r="D1416" s="20"/>
      <c r="E1416" s="49"/>
      <c r="F1416" s="47">
        <f>F1399</f>
        <v>163900</v>
      </c>
    </row>
    <row r="1417" spans="1:9" s="43" customFormat="1" x14ac:dyDescent="0.25">
      <c r="A1417" s="41"/>
      <c r="B1417" s="44"/>
      <c r="C1417" s="42"/>
      <c r="D1417" s="20"/>
      <c r="E1417" s="12"/>
      <c r="F1417" s="47"/>
    </row>
    <row r="1418" spans="1:9" s="43" customFormat="1" x14ac:dyDescent="0.25">
      <c r="A1418" s="41"/>
      <c r="B1418" s="44" t="s">
        <v>122</v>
      </c>
      <c r="C1418" s="42"/>
      <c r="D1418" s="20"/>
      <c r="E1418" s="49"/>
      <c r="F1418" s="47">
        <f>F1412</f>
        <v>615000</v>
      </c>
    </row>
    <row r="1419" spans="1:9" s="43" customFormat="1" x14ac:dyDescent="0.25">
      <c r="A1419" s="41"/>
      <c r="B1419" s="44"/>
      <c r="C1419" s="42"/>
      <c r="D1419" s="20"/>
      <c r="E1419" s="12"/>
      <c r="F1419" s="47"/>
    </row>
    <row r="1420" spans="1:9" x14ac:dyDescent="0.25">
      <c r="A1420" s="18"/>
      <c r="B1420" s="26" t="s">
        <v>24</v>
      </c>
      <c r="C1420" s="19"/>
      <c r="D1420" s="20"/>
      <c r="E1420" s="48"/>
      <c r="F1420" s="50">
        <f>SUM(F1414:F1419)</f>
        <v>1584350</v>
      </c>
    </row>
    <row r="1421" spans="1:9" x14ac:dyDescent="0.25">
      <c r="A1421" s="18"/>
      <c r="B1421" s="40"/>
      <c r="C1421" s="19"/>
      <c r="D1421" s="20"/>
      <c r="E1421" s="48"/>
      <c r="F1421" s="4"/>
    </row>
    <row r="1422" spans="1:9" x14ac:dyDescent="0.25">
      <c r="A1422" s="2" t="s">
        <v>0</v>
      </c>
      <c r="B1422" s="6"/>
      <c r="C1422" s="20"/>
      <c r="D1422" s="20"/>
      <c r="E1422" s="49"/>
      <c r="F1422" s="4">
        <v>3000000</v>
      </c>
    </row>
    <row r="1423" spans="1:9" x14ac:dyDescent="0.25">
      <c r="A1423" s="2"/>
      <c r="B1423" s="6"/>
      <c r="C1423" s="20"/>
      <c r="D1423" s="20"/>
      <c r="E1423" s="9"/>
      <c r="F1423" s="4">
        <f t="shared" ref="F1423:F1427" si="24">PRODUCT(D1423:E1423)</f>
        <v>0</v>
      </c>
    </row>
    <row r="1424" spans="1:9" x14ac:dyDescent="0.25">
      <c r="A1424" s="2" t="s">
        <v>5</v>
      </c>
      <c r="B1424" s="6"/>
      <c r="C1424" s="20" t="s">
        <v>63</v>
      </c>
      <c r="D1424" s="20"/>
      <c r="E1424" s="49"/>
      <c r="F1424" s="4">
        <f>F1422*0.02</f>
        <v>60000</v>
      </c>
      <c r="I1424" s="33">
        <f>E1424*D1424</f>
        <v>0</v>
      </c>
    </row>
    <row r="1425" spans="1:6" x14ac:dyDescent="0.25">
      <c r="A1425" s="2"/>
      <c r="B1425" s="6"/>
      <c r="C1425" s="20"/>
      <c r="D1425" s="20"/>
      <c r="E1425" s="9"/>
      <c r="F1425" s="4">
        <f t="shared" si="24"/>
        <v>0</v>
      </c>
    </row>
    <row r="1426" spans="1:6" x14ac:dyDescent="0.25">
      <c r="A1426" s="2" t="s">
        <v>6</v>
      </c>
      <c r="B1426" s="6"/>
      <c r="C1426" s="20" t="s">
        <v>20</v>
      </c>
      <c r="D1426" s="20"/>
      <c r="E1426" s="49"/>
      <c r="F1426" s="4">
        <f>F1424</f>
        <v>60000</v>
      </c>
    </row>
    <row r="1427" spans="1:6" x14ac:dyDescent="0.25">
      <c r="A1427" s="2"/>
      <c r="B1427" s="6"/>
      <c r="C1427" s="20"/>
      <c r="D1427" s="20"/>
      <c r="E1427" s="9"/>
      <c r="F1427" s="4">
        <f t="shared" si="24"/>
        <v>0</v>
      </c>
    </row>
    <row r="1428" spans="1:6" x14ac:dyDescent="0.25">
      <c r="A1428" s="2" t="s">
        <v>7</v>
      </c>
      <c r="B1428" s="6"/>
      <c r="C1428" s="20" t="s">
        <v>20</v>
      </c>
      <c r="D1428" s="20"/>
      <c r="E1428" s="49"/>
      <c r="F1428" s="4">
        <f>F1426</f>
        <v>60000</v>
      </c>
    </row>
    <row r="1429" spans="1:6" x14ac:dyDescent="0.25">
      <c r="A1429" s="2"/>
      <c r="B1429" s="6"/>
      <c r="C1429" s="20"/>
      <c r="D1429" s="20"/>
      <c r="E1429" s="49"/>
      <c r="F1429" s="4"/>
    </row>
    <row r="1430" spans="1:6" x14ac:dyDescent="0.25">
      <c r="A1430" s="2" t="s">
        <v>1</v>
      </c>
      <c r="B1430" s="6"/>
      <c r="C1430" s="20" t="s">
        <v>20</v>
      </c>
      <c r="D1430" s="20"/>
      <c r="E1430" s="49"/>
      <c r="F1430" s="4">
        <v>1000000</v>
      </c>
    </row>
    <row r="1431" spans="1:6" x14ac:dyDescent="0.25">
      <c r="A1431" s="2"/>
      <c r="B1431" s="6"/>
      <c r="C1431" s="20"/>
      <c r="D1431" s="20"/>
      <c r="E1431" s="9"/>
      <c r="F1431" s="4">
        <f t="shared" ref="F1431:F1433" si="25">PRODUCT(D1431:E1431)</f>
        <v>0</v>
      </c>
    </row>
    <row r="1432" spans="1:6" x14ac:dyDescent="0.25">
      <c r="A1432" s="2" t="s">
        <v>2</v>
      </c>
      <c r="B1432" s="6"/>
      <c r="C1432" s="20" t="s">
        <v>20</v>
      </c>
      <c r="D1432" s="20"/>
      <c r="E1432" s="49"/>
      <c r="F1432" s="4">
        <v>300000</v>
      </c>
    </row>
    <row r="1433" spans="1:6" x14ac:dyDescent="0.25">
      <c r="A1433" s="2"/>
      <c r="B1433" s="6"/>
      <c r="C1433" s="20"/>
      <c r="D1433" s="20"/>
      <c r="E1433" s="9"/>
      <c r="F1433" s="4">
        <f t="shared" si="25"/>
        <v>0</v>
      </c>
    </row>
    <row r="1434" spans="1:6" ht="15" customHeight="1" x14ac:dyDescent="0.25">
      <c r="A1434" s="2"/>
      <c r="B1434" s="6"/>
      <c r="C1434" s="20"/>
      <c r="D1434" s="20"/>
      <c r="E1434" s="9"/>
      <c r="F1434" s="4">
        <f t="shared" ref="F1434" si="26">PRODUCT(D1434:E1434)</f>
        <v>0</v>
      </c>
    </row>
    <row r="1435" spans="1:6" x14ac:dyDescent="0.25">
      <c r="A1435" s="2"/>
      <c r="B1435" s="26" t="s">
        <v>24</v>
      </c>
      <c r="C1435" s="20"/>
      <c r="D1435" s="20"/>
      <c r="E1435" s="49"/>
      <c r="F1435" s="50">
        <f>SUM(F1422:F1434)</f>
        <v>4480000</v>
      </c>
    </row>
    <row r="1437" spans="1:6" x14ac:dyDescent="0.25">
      <c r="A1437" s="2"/>
      <c r="B1437" s="6" t="s">
        <v>123</v>
      </c>
      <c r="C1437" s="20"/>
      <c r="D1437" s="20"/>
      <c r="E1437" s="49"/>
      <c r="F1437" s="4">
        <f>F905</f>
        <v>47694288.75</v>
      </c>
    </row>
    <row r="1438" spans="1:6" x14ac:dyDescent="0.25">
      <c r="A1438" s="2"/>
      <c r="B1438" s="6"/>
      <c r="C1438" s="20"/>
      <c r="D1438" s="20"/>
      <c r="E1438" s="49"/>
      <c r="F1438" s="4"/>
    </row>
    <row r="1439" spans="1:6" s="43" customFormat="1" x14ac:dyDescent="0.25">
      <c r="A1439" s="41"/>
      <c r="B1439" s="44" t="s">
        <v>124</v>
      </c>
      <c r="C1439" s="42"/>
      <c r="D1439" s="20"/>
      <c r="E1439" s="49"/>
      <c r="F1439" s="47">
        <f>F1250</f>
        <v>2598410</v>
      </c>
    </row>
    <row r="1440" spans="1:6" s="43" customFormat="1" x14ac:dyDescent="0.25">
      <c r="A1440" s="41"/>
      <c r="B1440" s="44"/>
      <c r="C1440" s="42"/>
      <c r="D1440" s="20"/>
      <c r="E1440" s="12"/>
      <c r="F1440" s="47"/>
    </row>
    <row r="1441" spans="1:8" s="43" customFormat="1" x14ac:dyDescent="0.25">
      <c r="A1441" s="41"/>
      <c r="B1441" s="44" t="s">
        <v>75</v>
      </c>
      <c r="C1441" s="42"/>
      <c r="D1441" s="20"/>
      <c r="E1441" s="49"/>
      <c r="F1441" s="47">
        <f>F1420</f>
        <v>1584350</v>
      </c>
    </row>
    <row r="1442" spans="1:8" s="43" customFormat="1" x14ac:dyDescent="0.25">
      <c r="A1442" s="41"/>
      <c r="B1442" s="44"/>
      <c r="C1442" s="42"/>
      <c r="D1442" s="20"/>
      <c r="E1442" s="12"/>
      <c r="F1442" s="47"/>
    </row>
    <row r="1443" spans="1:8" s="43" customFormat="1" x14ac:dyDescent="0.25">
      <c r="A1443" s="41"/>
      <c r="B1443" s="44" t="s">
        <v>125</v>
      </c>
      <c r="C1443" s="42"/>
      <c r="D1443" s="20"/>
      <c r="E1443" s="49"/>
      <c r="F1443" s="47">
        <f>F1435</f>
        <v>4480000</v>
      </c>
    </row>
    <row r="1444" spans="1:8" s="43" customFormat="1" x14ac:dyDescent="0.25">
      <c r="A1444" s="41"/>
      <c r="B1444" s="44"/>
      <c r="C1444" s="42"/>
      <c r="D1444" s="20"/>
      <c r="E1444" s="12"/>
      <c r="F1444" s="47"/>
    </row>
    <row r="1445" spans="1:8" x14ac:dyDescent="0.25">
      <c r="A1445" s="18"/>
      <c r="B1445" s="26" t="s">
        <v>126</v>
      </c>
      <c r="C1445" s="19"/>
      <c r="D1445" s="20"/>
      <c r="E1445" s="48"/>
      <c r="F1445" s="50">
        <f>SUM(F1437:F1444)</f>
        <v>56357048.75</v>
      </c>
    </row>
    <row r="1446" spans="1:8" s="43" customFormat="1" x14ac:dyDescent="0.25">
      <c r="A1446" s="41"/>
      <c r="B1446" s="44"/>
      <c r="C1446" s="42"/>
      <c r="D1446" s="20"/>
      <c r="E1446" s="12"/>
      <c r="F1446" s="47"/>
      <c r="H1446" s="70">
        <f>F1447*0.03</f>
        <v>3381422.9249999998</v>
      </c>
    </row>
    <row r="1447" spans="1:8" x14ac:dyDescent="0.25">
      <c r="A1447" s="18"/>
      <c r="B1447" s="26" t="s">
        <v>127</v>
      </c>
      <c r="C1447" s="19"/>
      <c r="D1447" s="20"/>
      <c r="E1447" s="48"/>
      <c r="F1447" s="50">
        <f>F1445*2</f>
        <v>112714097.5</v>
      </c>
    </row>
    <row r="1449" spans="1:8" x14ac:dyDescent="0.25">
      <c r="A1449" s="2"/>
      <c r="B1449" s="6" t="s">
        <v>47</v>
      </c>
      <c r="C1449" s="20"/>
      <c r="D1449" s="20"/>
      <c r="E1449" s="49"/>
      <c r="F1449" s="4">
        <f>F91</f>
        <v>15712000</v>
      </c>
    </row>
    <row r="1450" spans="1:8" x14ac:dyDescent="0.25">
      <c r="A1450" s="2"/>
      <c r="B1450" s="6"/>
      <c r="C1450" s="20"/>
      <c r="D1450" s="20"/>
      <c r="E1450" s="49"/>
      <c r="F1450" s="4"/>
    </row>
    <row r="1451" spans="1:8" s="43" customFormat="1" x14ac:dyDescent="0.25">
      <c r="A1451" s="41"/>
      <c r="B1451" s="44" t="s">
        <v>127</v>
      </c>
      <c r="C1451" s="42"/>
      <c r="D1451" s="20"/>
      <c r="E1451" s="49"/>
      <c r="F1451" s="47">
        <f>F1447</f>
        <v>112714097.5</v>
      </c>
      <c r="H1451" s="70">
        <f>F1451/(H1463*2)</f>
        <v>13463.222348303871</v>
      </c>
    </row>
    <row r="1452" spans="1:8" s="43" customFormat="1" x14ac:dyDescent="0.25">
      <c r="A1452" s="41"/>
      <c r="B1452" s="44"/>
      <c r="C1452" s="42"/>
      <c r="D1452" s="20"/>
      <c r="E1452" s="12"/>
      <c r="F1452" s="47"/>
    </row>
    <row r="1453" spans="1:8" s="43" customFormat="1" x14ac:dyDescent="0.25">
      <c r="A1453" s="41"/>
      <c r="B1453" s="44" t="s">
        <v>128</v>
      </c>
      <c r="C1453" s="42"/>
      <c r="D1453" s="20"/>
      <c r="E1453" s="49"/>
      <c r="F1453" s="47">
        <v>5200000</v>
      </c>
    </row>
    <row r="1454" spans="1:8" s="43" customFormat="1" x14ac:dyDescent="0.25">
      <c r="A1454" s="41"/>
      <c r="B1454" s="44"/>
      <c r="C1454" s="42"/>
      <c r="D1454" s="20"/>
      <c r="E1454" s="12"/>
      <c r="F1454" s="47"/>
    </row>
    <row r="1455" spans="1:8" x14ac:dyDescent="0.25">
      <c r="A1455" s="18"/>
      <c r="B1455" s="26" t="s">
        <v>129</v>
      </c>
      <c r="C1455" s="19"/>
      <c r="D1455" s="20"/>
      <c r="E1455" s="48"/>
      <c r="F1455" s="50">
        <f>SUM(F1449:F1454)</f>
        <v>133626097.5</v>
      </c>
    </row>
    <row r="1456" spans="1:8" x14ac:dyDescent="0.25">
      <c r="A1456" s="18"/>
      <c r="B1456" s="40"/>
      <c r="C1456" s="19"/>
      <c r="D1456" s="20"/>
      <c r="E1456" s="48"/>
      <c r="F1456" s="4"/>
    </row>
    <row r="1457" spans="1:9" x14ac:dyDescent="0.25">
      <c r="A1457" s="18"/>
      <c r="B1457" s="40" t="s">
        <v>130</v>
      </c>
      <c r="C1457" s="19"/>
      <c r="D1457" s="20"/>
      <c r="E1457" s="48"/>
      <c r="F1457" s="4" t="s">
        <v>131</v>
      </c>
    </row>
    <row r="1458" spans="1:9" s="43" customFormat="1" x14ac:dyDescent="0.25">
      <c r="A1458" s="41"/>
      <c r="B1458" s="44"/>
      <c r="C1458" s="42"/>
      <c r="D1458" s="20"/>
      <c r="E1458" s="12"/>
      <c r="F1458" s="47"/>
    </row>
    <row r="1459" spans="1:9" x14ac:dyDescent="0.25">
      <c r="A1459" s="18"/>
      <c r="B1459" s="26" t="s">
        <v>44</v>
      </c>
      <c r="C1459" s="19"/>
      <c r="D1459" s="20"/>
      <c r="E1459" s="48"/>
      <c r="F1459" s="50">
        <f>F1455</f>
        <v>133626097.5</v>
      </c>
      <c r="H1459" s="33">
        <v>1003</v>
      </c>
    </row>
    <row r="1460" spans="1:9" x14ac:dyDescent="0.25">
      <c r="H1460" s="33">
        <v>1003</v>
      </c>
    </row>
    <row r="1461" spans="1:9" x14ac:dyDescent="0.25">
      <c r="H1461" s="33">
        <v>69</v>
      </c>
    </row>
    <row r="1462" spans="1:9" x14ac:dyDescent="0.25">
      <c r="H1462" s="33">
        <v>18</v>
      </c>
    </row>
    <row r="1463" spans="1:9" x14ac:dyDescent="0.25">
      <c r="H1463" s="33">
        <f>SUM(H1458:H1462)*2</f>
        <v>4186</v>
      </c>
      <c r="I1463" s="33">
        <f>H1463*35000</f>
        <v>146510000</v>
      </c>
    </row>
  </sheetData>
  <pageMargins left="0.70866141732283505" right="0.59055118110236204" top="0.70866141732283505" bottom="0.82677165354330695" header="0.27559055118110198" footer="0.511811023622047"/>
  <pageSetup paperSize="9" scale="57" firstPageNumber="19" orientation="portrait" useFirstPageNumber="1" r:id="rId1"/>
  <headerFooter alignWithMargins="0"/>
  <rowBreaks count="75" manualBreakCount="75">
    <brk id="29" max="16383" man="1"/>
    <brk id="50" max="16383" man="1"/>
    <brk id="73" max="16383" man="1"/>
    <brk id="81" max="16383" man="1"/>
    <brk id="91" max="16383" man="1"/>
    <brk id="120" max="5" man="1"/>
    <brk id="152" max="16383" man="1"/>
    <brk id="171" max="16383" man="1"/>
    <brk id="213" max="16383" man="1"/>
    <brk id="254" max="16383" man="1"/>
    <brk id="278" max="16383" man="1"/>
    <brk id="298" max="5" man="1"/>
    <brk id="312" max="16383" man="1"/>
    <brk id="330" max="16383" man="1"/>
    <brk id="336" max="16383" man="1"/>
    <brk id="354" max="16383" man="1"/>
    <brk id="374" max="16383" man="1"/>
    <brk id="380" max="16383" man="1"/>
    <brk id="406" max="16383" man="1"/>
    <brk id="422" max="16383" man="1"/>
    <brk id="444" max="16383" man="1"/>
    <brk id="462" max="16383" man="1"/>
    <brk id="472" max="16383" man="1"/>
    <brk id="494" max="16383" man="1"/>
    <brk id="524" max="16383" man="1"/>
    <brk id="550" max="16383" man="1"/>
    <brk id="557" max="16383" man="1"/>
    <brk id="567" max="16383" man="1"/>
    <brk id="584" max="16383" man="1"/>
    <brk id="606" max="16383" man="1"/>
    <brk id="630" max="16383" man="1"/>
    <brk id="637" max="5" man="1"/>
    <brk id="659" max="16383" man="1"/>
    <brk id="691" max="16383" man="1"/>
    <brk id="720" max="16383" man="1"/>
    <brk id="741" max="16383" man="1"/>
    <brk id="764" max="16383" man="1"/>
    <brk id="780" max="16383" man="1"/>
    <brk id="809" max="16383" man="1"/>
    <brk id="835" max="16383" man="1"/>
    <brk id="843" max="16383" man="1"/>
    <brk id="852" max="16383" man="1"/>
    <brk id="869" max="16383" man="1"/>
    <brk id="881" max="16383" man="1"/>
    <brk id="894" max="16383" man="1"/>
    <brk id="905" max="5" man="1"/>
    <brk id="921" max="16383" man="1"/>
    <brk id="933" max="16383" man="1"/>
    <brk id="956" max="16383" man="1"/>
    <brk id="976" max="16383" man="1"/>
    <brk id="1024" max="16383" man="1"/>
    <brk id="1043" max="16383" man="1"/>
    <brk id="1083" max="16383" man="1"/>
    <brk id="1095" max="16383" man="1"/>
    <brk id="1106" max="5" man="1"/>
    <brk id="1126" max="16383" man="1"/>
    <brk id="1164" max="16383" man="1"/>
    <brk id="1170" max="16383" man="1"/>
    <brk id="1184" max="16383" man="1"/>
    <brk id="1199" max="16383" man="1"/>
    <brk id="1210" max="16383" man="1"/>
    <brk id="1241" max="16383" man="1"/>
    <brk id="1250" max="16383" man="1"/>
    <brk id="1272" max="16383" man="1"/>
    <brk id="1294" max="16383" man="1"/>
    <brk id="1326" max="16383" man="1"/>
    <brk id="1346" max="16383" man="1"/>
    <brk id="1357" max="16383" man="1"/>
    <brk id="1376" max="16383" man="1"/>
    <brk id="1392" max="16383" man="1"/>
    <brk id="1399" max="16383" man="1"/>
    <brk id="1412" max="16383" man="1"/>
    <brk id="1420" max="16383" man="1"/>
    <brk id="1435" max="16383" man="1"/>
    <brk id="144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GROUND FLR</vt:lpstr>
      <vt:lpstr>'GROUND FLR'!Print_Area</vt:lpstr>
    </vt:vector>
  </TitlesOfParts>
  <Company>Nyange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Qs Munjuri</cp:lastModifiedBy>
  <cp:lastPrinted>2022-08-19T12:10:37Z</cp:lastPrinted>
  <dcterms:created xsi:type="dcterms:W3CDTF">2006-03-06T07:48:46Z</dcterms:created>
  <dcterms:modified xsi:type="dcterms:W3CDTF">2023-11-28T06:33:41Z</dcterms:modified>
</cp:coreProperties>
</file>