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sshroff3\Desktop\"/>
    </mc:Choice>
  </mc:AlternateContent>
  <xr:revisionPtr revIDLastSave="0" documentId="8_{220D751F-92D8-4378-9525-2955CEC16587}" xr6:coauthVersionLast="36" xr6:coauthVersionMax="36" xr10:uidLastSave="{00000000-0000-0000-0000-000000000000}"/>
  <bookViews>
    <workbookView xWindow="0" yWindow="0" windowWidth="22680" windowHeight="10755" tabRatio="949" xr2:uid="{00000000-000D-0000-FFFF-FFFF00000000}"/>
  </bookViews>
  <sheets>
    <sheet name="SUM" sheetId="1" r:id="rId1"/>
    <sheet name="NOTES" sheetId="30" r:id="rId2"/>
    <sheet name="SDB" sheetId="34" r:id="rId3"/>
    <sheet name="CLAC" sheetId="5" r:id="rId4"/>
    <sheet name="CCON" sheetId="6" r:id="rId5"/>
    <sheet name="CREN" sheetId="7" r:id="rId6"/>
    <sheet name="CSFE" sheetId="3" r:id="rId7"/>
    <sheet name="CSDV" sheetId="8" r:id="rId8"/>
    <sheet name="CPKL" sheetId="9" r:id="rId9"/>
    <sheet name="CDEM" sheetId="11" r:id="rId10"/>
    <sheet name="CHMA" sheetId="23" r:id="rId11"/>
    <sheet name="CCMG" sheetId="12" r:id="rId12"/>
    <sheet name="CARE" sheetId="13" r:id="rId13"/>
    <sheet name="CSRT" sheetId="19" r:id="rId14"/>
    <sheet name="COTH" sheetId="14" r:id="rId15"/>
    <sheet name="CFFE" sheetId="15" r:id="rId16"/>
    <sheet name="CTCE" sheetId="18" r:id="rId17"/>
    <sheet name="CMIC" sheetId="20" r:id="rId18"/>
    <sheet name="CADM" sheetId="21" r:id="rId19"/>
    <sheet name="PKRS" sheetId="26" r:id="rId20"/>
    <sheet name="CFSP" sheetId="22" r:id="rId21"/>
    <sheet name="CPMF" sheetId="24" r:id="rId22"/>
    <sheet name="FSPM" sheetId="25" r:id="rId23"/>
    <sheet name="EHSF" sheetId="32" r:id="rId24"/>
    <sheet name="PSPC" sheetId="33" r:id="rId25"/>
    <sheet name="STRK" sheetId="29" r:id="rId26"/>
    <sheet name="Sheet2" sheetId="2" state="hidden" r:id="rId27"/>
  </sheets>
  <definedNames>
    <definedName name="ADJUSTEDBUDGET">SUM!#REF!</definedName>
    <definedName name="AETOTAL">CARE!$A$18</definedName>
    <definedName name="AVENCUMB">CTCE!$I$30</definedName>
    <definedName name="AVEXPENSE">CTCE!$G$30</definedName>
    <definedName name="AVTOTAL">CTCE!$B$30</definedName>
    <definedName name="CADMENCUMB">CADM!$I$20</definedName>
    <definedName name="CADMEXPENSE">CADM!$G$20</definedName>
    <definedName name="CADMTOTAL">CADM!$B$20</definedName>
    <definedName name="CAREENCUMB">CARE!$I$18</definedName>
    <definedName name="CAREEXPENSE">CARE!$G$18</definedName>
    <definedName name="CARETOTAL">CARE!$B$18</definedName>
    <definedName name="CCMGENCUMB">CCMG!$I$17</definedName>
    <definedName name="CCMGEXPENSE">CCMG!$G$17</definedName>
    <definedName name="CCMGTOTAL">CCMG!$B$17</definedName>
    <definedName name="CCONENCUMB">CCON!$J$15</definedName>
    <definedName name="CCONEXPENSE">CCON!$G$15</definedName>
    <definedName name="CCONTOTAL">CCON!$B$15</definedName>
    <definedName name="CDEMENCUMB">CDEM!$J$24</definedName>
    <definedName name="CDEMEXPENSE">CDEM!$G$24</definedName>
    <definedName name="CDEMTOTAL">CDEM!$B$24</definedName>
    <definedName name="CFFEENCUMB">CFFE!$I$23</definedName>
    <definedName name="CFFEEXPENSE">CFFE!$G$23</definedName>
    <definedName name="CFFETOTAL">CFFE!$B$23</definedName>
    <definedName name="CFSPENCUMB">CFSP!$I$19</definedName>
    <definedName name="CFSPEXPENSE">CFSP!$G$19</definedName>
    <definedName name="CFSPTOTAL">CFSP!$B$19</definedName>
    <definedName name="CHMAENCUMB">CHMA!$I$19</definedName>
    <definedName name="CHMAEXPENSE">CHMA!$G$19</definedName>
    <definedName name="CHMATOTAL">CHMA!$B$19</definedName>
    <definedName name="CLACENCUMB">CLAC!$J$17</definedName>
    <definedName name="CLACEXPENSE">CLAC!$G$17</definedName>
    <definedName name="CLACTOTAL">CLAC!$B$17</definedName>
    <definedName name="CMICENCUMB">CMIC!$I$21</definedName>
    <definedName name="CMICEXPENSE">CMIC!$G$21</definedName>
    <definedName name="CMICTOTAL">CMIC!$B$21</definedName>
    <definedName name="COLUMNCSUBTOTALCONSTRUCTIONCOSTS">SUM!$F$21</definedName>
    <definedName name="COLUMNESUBTOTALCONSTRUCTIONCOST">SUM!$L$21</definedName>
    <definedName name="COLUMNESUBTOTALCONSULTANTSFEES">SUM!$L$28</definedName>
    <definedName name="COTHENCUMB">COTH!$I$17</definedName>
    <definedName name="COTHEXPENSE">COTH!$G$17</definedName>
    <definedName name="COTHTOTAL">COTH!$B$17</definedName>
    <definedName name="CPKLTOTAL">CPKL!#REF!</definedName>
    <definedName name="CPMFPOT">CPMF!$E$18</definedName>
    <definedName name="CPMFTOTAL">CPMF!$B$18</definedName>
    <definedName name="CRENENCUMB">CREN!$J$26</definedName>
    <definedName name="CRENEXPENSE">CREN!$G$26</definedName>
    <definedName name="CRENTOTAL">CREN!$B$26</definedName>
    <definedName name="CSDVENCUMB">CSDV!$J$19</definedName>
    <definedName name="CSDVEXPENSE">CSDV!$G$19</definedName>
    <definedName name="CSDVTOTAL">CSDV!$B$19</definedName>
    <definedName name="CSFEENCUMB">CSFE!$J$18</definedName>
    <definedName name="CSFEEXPENSE">CSFE!$G$18</definedName>
    <definedName name="CSFETOTAL">CSFE!$B$18</definedName>
    <definedName name="CSRTENCUMB">CSRT!$I$18</definedName>
    <definedName name="CSRTEXPENSE">CSRT!$G$18</definedName>
    <definedName name="CSRTTOTAL">CSRT!$B$18</definedName>
    <definedName name="CTCETOTAL">CTCE!#REF!</definedName>
    <definedName name="CTGCTOTAL">#REF!</definedName>
    <definedName name="CTGDTOTAL">#REF!</definedName>
    <definedName name="CUTETOTAL">#REF!</definedName>
    <definedName name="EHSFTOTAL">EHSF!$B$16</definedName>
    <definedName name="FIN_SVCS_FEE_TOTAL">FSPM!#REF!</definedName>
    <definedName name="FSPMPOT">FSPM!#REF!</definedName>
    <definedName name="FSPMTOTAL">FSPM!$B$15</definedName>
    <definedName name="INADTOTAL">#REF!</definedName>
    <definedName name="ITENCUMB">CTCE!$I$14</definedName>
    <definedName name="ITEXPENSE">CTCE!$G$14</definedName>
    <definedName name="ITTOTAL">CTCE!$B$14</definedName>
    <definedName name="LANDENCUMB">CPKL!$I$12</definedName>
    <definedName name="LANDEXPENSE">CPKL!$G$12</definedName>
    <definedName name="LANDTOTAL">CPKL!#REF!</definedName>
    <definedName name="LANSTOTAL">CPKL!$B$12</definedName>
    <definedName name="PERMENCUMB">CPKL!$I$31</definedName>
    <definedName name="PERMEXPENSE">CPKL!$G$31</definedName>
    <definedName name="PERMTOTAL">CPKL!$B$31</definedName>
    <definedName name="PKRSENCUMB">PKRS!$I$18</definedName>
    <definedName name="PKRSEXPENSE">PKRS!$G$18</definedName>
    <definedName name="PKRSTOTAL">PKRS!$B$18</definedName>
    <definedName name="_xlnm.Print_Area" localSheetId="1">NOTES!$A$1:$D$58</definedName>
    <definedName name="_xlnm.Print_Area" localSheetId="0">SUM!$A$1:$O$67</definedName>
    <definedName name="_xlnm.Print_Titles" localSheetId="18">CADM!$1:$2</definedName>
    <definedName name="_xlnm.Print_Titles" localSheetId="12">CARE!$1:$2</definedName>
    <definedName name="_xlnm.Print_Titles" localSheetId="11">CCMG!$1:$2</definedName>
    <definedName name="_xlnm.Print_Titles" localSheetId="4">CCON!$1:$2</definedName>
    <definedName name="_xlnm.Print_Titles" localSheetId="9">CDEM!$1:$2</definedName>
    <definedName name="_xlnm.Print_Titles" localSheetId="15">CFFE!$1:$2</definedName>
    <definedName name="_xlnm.Print_Titles" localSheetId="20">CFSP!$1:$2</definedName>
    <definedName name="_xlnm.Print_Titles" localSheetId="10">CHMA!$1:$2</definedName>
    <definedName name="_xlnm.Print_Titles" localSheetId="3">CLAC!$1:$2</definedName>
    <definedName name="_xlnm.Print_Titles" localSheetId="17">CMIC!$1:$2</definedName>
    <definedName name="_xlnm.Print_Titles" localSheetId="14">COTH!$1:$2</definedName>
    <definedName name="_xlnm.Print_Titles" localSheetId="8">CPKL!$1:$2</definedName>
    <definedName name="_xlnm.Print_Titles" localSheetId="21">CPMF!$1:$2</definedName>
    <definedName name="_xlnm.Print_Titles" localSheetId="5">CREN!$1:$2</definedName>
    <definedName name="_xlnm.Print_Titles" localSheetId="7">CSDV!$1:$2</definedName>
    <definedName name="_xlnm.Print_Titles" localSheetId="6">CSFE!$1:$2</definedName>
    <definedName name="_xlnm.Print_Titles" localSheetId="13">CSRT!$1:$2</definedName>
    <definedName name="_xlnm.Print_Titles" localSheetId="16">CTCE!$1:$2</definedName>
    <definedName name="_xlnm.Print_Titles" localSheetId="23">EHSF!$1:$2</definedName>
    <definedName name="_xlnm.Print_Titles" localSheetId="22">FSPM!$1:$2</definedName>
    <definedName name="_xlnm.Print_Titles" localSheetId="19">PKRS!$1:$2</definedName>
    <definedName name="_xlnm.Print_Titles" localSheetId="24">PSPC!$1:$2</definedName>
    <definedName name="_xlnm.Print_Titles" localSheetId="25">STRK!$1:$2</definedName>
    <definedName name="Provisions">Sheet2!$A$6:$A$8</definedName>
    <definedName name="PURCTOTAL">PSPC!$B$14</definedName>
    <definedName name="SECUENCUMB">CTCE!$I$44</definedName>
    <definedName name="SECUEXPENSE">CTCE!$G$44</definedName>
    <definedName name="SECUTOTAL">CTCE!$B$44</definedName>
    <definedName name="STEXTOTAL">#REF!</definedName>
    <definedName name="STRKPOT">STRK!$E$22</definedName>
    <definedName name="STRKTOTAL">STRK!$B$22</definedName>
    <definedName name="Z_158EE589_3DF4_4396_8A5F_52D004A4CEAE_.wvu.Rows" localSheetId="0" hidden="1">SUM!#REF!</definedName>
  </definedNames>
  <calcPr calcId="191029"/>
  <customWorkbookViews>
    <customWorkbookView name="Jackie Murrill - Personal View" guid="{158EE589-3DF4-4396-8A5F-52D004A4CEAE}" mergeInterval="0" personalView="1" maximized="1" windowWidth="1276" windowHeight="747" activeSheetId="1"/>
  </customWorkbookViews>
</workbook>
</file>

<file path=xl/calcChain.xml><?xml version="1.0" encoding="utf-8"?>
<calcChain xmlns="http://schemas.openxmlformats.org/spreadsheetml/2006/main">
  <c r="B43" i="1" l="1"/>
  <c r="B25" i="1"/>
  <c r="B20" i="1"/>
  <c r="C11" i="23" l="1"/>
  <c r="C6" i="23" l="1"/>
  <c r="C7" i="13" l="1"/>
  <c r="B5" i="15" l="1"/>
  <c r="C6" i="15" s="1"/>
  <c r="D18" i="34" l="1"/>
  <c r="B19" i="34"/>
  <c r="C17" i="34"/>
  <c r="D17" i="34" s="1"/>
  <c r="C16" i="34"/>
  <c r="D16" i="34" s="1"/>
  <c r="C15" i="34"/>
  <c r="D15" i="34" s="1"/>
  <c r="D12" i="34"/>
  <c r="D19" i="34" l="1"/>
  <c r="D21" i="34" s="1"/>
  <c r="C19" i="34"/>
  <c r="H16" i="7"/>
  <c r="I9" i="18" l="1"/>
  <c r="H9" i="18"/>
  <c r="C8" i="18"/>
  <c r="C25" i="18" l="1"/>
  <c r="C15" i="7" l="1"/>
  <c r="I16" i="7" s="1"/>
  <c r="N60" i="1" l="1"/>
  <c r="B22" i="29"/>
  <c r="D51" i="1" l="1"/>
  <c r="D50" i="1"/>
  <c r="D49" i="1"/>
  <c r="D48" i="1"/>
  <c r="D47" i="1"/>
  <c r="C6" i="7" l="1"/>
  <c r="B23" i="15" l="1"/>
  <c r="C6" i="20" l="1"/>
  <c r="D21" i="1" l="1"/>
  <c r="J51" i="1"/>
  <c r="B14" i="33"/>
  <c r="J50" i="1" s="1"/>
  <c r="B16" i="32"/>
  <c r="B15" i="25"/>
  <c r="B18" i="24"/>
  <c r="J47" i="1" s="1"/>
  <c r="G19" i="22"/>
  <c r="J38" i="1" s="1"/>
  <c r="B19" i="22"/>
  <c r="G18" i="26"/>
  <c r="J37" i="1" s="1"/>
  <c r="B18" i="26"/>
  <c r="G20" i="21"/>
  <c r="J36" i="1" s="1"/>
  <c r="B20" i="21"/>
  <c r="G21" i="20"/>
  <c r="J35" i="1" s="1"/>
  <c r="B21" i="20"/>
  <c r="G44" i="18"/>
  <c r="J34" i="1" s="1"/>
  <c r="G30" i="18"/>
  <c r="G14" i="18"/>
  <c r="J32" i="1" s="1"/>
  <c r="G23" i="15"/>
  <c r="J31" i="1" s="1"/>
  <c r="G17" i="14"/>
  <c r="J27" i="1" s="1"/>
  <c r="B17" i="14"/>
  <c r="G18" i="19"/>
  <c r="J26" i="1" s="1"/>
  <c r="B18" i="19"/>
  <c r="B28" i="1"/>
  <c r="G18" i="13"/>
  <c r="J25" i="1" s="1"/>
  <c r="B18" i="13"/>
  <c r="G17" i="12"/>
  <c r="J24" i="1" s="1"/>
  <c r="B17" i="12"/>
  <c r="L21" i="1"/>
  <c r="G19" i="23"/>
  <c r="J20" i="1" s="1"/>
  <c r="B19" i="23"/>
  <c r="G24" i="11"/>
  <c r="J19" i="1" s="1"/>
  <c r="B24" i="11"/>
  <c r="G12" i="9"/>
  <c r="J17" i="1" s="1"/>
  <c r="G31" i="9"/>
  <c r="J18" i="1" s="1"/>
  <c r="B31" i="9"/>
  <c r="B12" i="9"/>
  <c r="G19" i="8"/>
  <c r="J16" i="1" s="1"/>
  <c r="B19" i="8"/>
  <c r="G18" i="3"/>
  <c r="J15" i="1" s="1"/>
  <c r="B18" i="3"/>
  <c r="G17" i="5"/>
  <c r="J9" i="1" s="1"/>
  <c r="J10" i="1" s="1"/>
  <c r="B17" i="5"/>
  <c r="G26" i="7"/>
  <c r="J14" i="1" s="1"/>
  <c r="B26" i="7"/>
  <c r="G15" i="6"/>
  <c r="J13" i="1" s="1"/>
  <c r="B15" i="6"/>
  <c r="J44" i="1"/>
  <c r="J18" i="3" l="1"/>
  <c r="H15" i="1" s="1"/>
  <c r="J33" i="1"/>
  <c r="J39" i="1" s="1"/>
  <c r="J28" i="1"/>
  <c r="I19" i="22"/>
  <c r="H38" i="1" s="1"/>
  <c r="I18" i="26"/>
  <c r="H37" i="1" s="1"/>
  <c r="I20" i="21"/>
  <c r="H36" i="1" s="1"/>
  <c r="I21" i="20"/>
  <c r="H35" i="1" s="1"/>
  <c r="I23" i="15"/>
  <c r="H31" i="1" s="1"/>
  <c r="I17" i="14"/>
  <c r="H27" i="1" s="1"/>
  <c r="I18" i="19"/>
  <c r="H26" i="1" s="1"/>
  <c r="I18" i="13"/>
  <c r="H25" i="1" s="1"/>
  <c r="I17" i="12"/>
  <c r="H24" i="1" s="1"/>
  <c r="I19" i="23"/>
  <c r="H20" i="1" s="1"/>
  <c r="J24" i="11"/>
  <c r="H19" i="1" s="1"/>
  <c r="I31" i="9"/>
  <c r="H18" i="1" s="1"/>
  <c r="I12" i="9"/>
  <c r="H17" i="1" s="1"/>
  <c r="J19" i="8"/>
  <c r="H16" i="1" s="1"/>
  <c r="J17" i="5"/>
  <c r="H9" i="1" s="1"/>
  <c r="H10" i="1" s="1"/>
  <c r="J26" i="7"/>
  <c r="B44" i="18"/>
  <c r="I44" i="18" s="1"/>
  <c r="H34" i="1" s="1"/>
  <c r="B30" i="18"/>
  <c r="I30" i="18" s="1"/>
  <c r="H33" i="1" s="1"/>
  <c r="B14" i="18"/>
  <c r="I14" i="18" s="1"/>
  <c r="H32" i="1" s="1"/>
  <c r="F34" i="1"/>
  <c r="F33" i="1"/>
  <c r="F16" i="1"/>
  <c r="L44" i="1"/>
  <c r="D44" i="1"/>
  <c r="B44" i="1"/>
  <c r="M52" i="1"/>
  <c r="M44" i="1" s="1"/>
  <c r="M54" i="1" s="1"/>
  <c r="L39" i="1"/>
  <c r="D39" i="1"/>
  <c r="B39" i="1"/>
  <c r="L28" i="1"/>
  <c r="D28" i="1"/>
  <c r="L10" i="1"/>
  <c r="D10" i="1"/>
  <c r="B10" i="1"/>
  <c r="B21" i="1"/>
  <c r="J15" i="6"/>
  <c r="H13" i="1" s="1"/>
  <c r="F9" i="1"/>
  <c r="F13" i="1"/>
  <c r="F14" i="1"/>
  <c r="F15" i="1"/>
  <c r="N15" i="1" s="1"/>
  <c r="F17" i="1"/>
  <c r="F18" i="1"/>
  <c r="F19" i="1"/>
  <c r="F37" i="1"/>
  <c r="F24" i="1"/>
  <c r="F25" i="1"/>
  <c r="F27" i="1"/>
  <c r="F31" i="1"/>
  <c r="F42" i="1"/>
  <c r="F43" i="1"/>
  <c r="N43" i="1" s="1"/>
  <c r="F32" i="1"/>
  <c r="F26" i="1"/>
  <c r="F35" i="1"/>
  <c r="F36" i="1"/>
  <c r="F38" i="1"/>
  <c r="F20" i="1"/>
  <c r="N35" i="1" l="1"/>
  <c r="J21" i="1"/>
  <c r="H14" i="1"/>
  <c r="N14" i="1" s="1"/>
  <c r="N38" i="1"/>
  <c r="N17" i="1"/>
  <c r="N36" i="1"/>
  <c r="N20" i="1"/>
  <c r="N25" i="1"/>
  <c r="N18" i="1"/>
  <c r="N34" i="1"/>
  <c r="N33" i="1"/>
  <c r="N32" i="1"/>
  <c r="N19" i="1"/>
  <c r="N16" i="1"/>
  <c r="F44" i="1"/>
  <c r="N42" i="1"/>
  <c r="N44" i="1" s="1"/>
  <c r="N24" i="1"/>
  <c r="F28" i="1"/>
  <c r="N31" i="1"/>
  <c r="F39" i="1"/>
  <c r="N13" i="1"/>
  <c r="F21" i="1"/>
  <c r="N9" i="1"/>
  <c r="N10" i="1" s="1"/>
  <c r="F10" i="1"/>
  <c r="J48" i="1"/>
  <c r="N37" i="1"/>
  <c r="N27" i="1"/>
  <c r="N26" i="1"/>
  <c r="H44" i="1"/>
  <c r="F50" i="1"/>
  <c r="D52" i="1"/>
  <c r="D54" i="1" s="1"/>
  <c r="H52" i="1"/>
  <c r="H28" i="1"/>
  <c r="F49" i="1"/>
  <c r="F51" i="1"/>
  <c r="H21" i="1" l="1"/>
  <c r="N21" i="1"/>
  <c r="E16" i="32"/>
  <c r="L50" i="1"/>
  <c r="N50" i="1" s="1"/>
  <c r="E14" i="33"/>
  <c r="N39" i="1"/>
  <c r="N28" i="1"/>
  <c r="E22" i="29"/>
  <c r="L51" i="1"/>
  <c r="N51" i="1" s="1"/>
  <c r="H39" i="1"/>
  <c r="H54" i="1" l="1"/>
  <c r="J49" i="1" l="1"/>
  <c r="L49" i="1" l="1"/>
  <c r="J52" i="1"/>
  <c r="J54" i="1" s="1"/>
  <c r="L67" i="1" s="1"/>
  <c r="B48" i="1" l="1"/>
  <c r="F48" i="1" s="1"/>
  <c r="B47" i="1"/>
  <c r="N49" i="1"/>
  <c r="B52" i="1" l="1"/>
  <c r="B54" i="1" s="1"/>
  <c r="F54" i="1" s="1"/>
  <c r="F47" i="1"/>
  <c r="E15" i="25"/>
  <c r="L48" i="1"/>
  <c r="N48" i="1" s="1"/>
  <c r="E18" i="24" l="1"/>
  <c r="L47" i="1"/>
  <c r="L52" i="1" s="1"/>
  <c r="L54" i="1" s="1"/>
  <c r="F52" i="1"/>
  <c r="N47" i="1"/>
  <c r="N52" i="1" s="1"/>
  <c r="N54" i="1" s="1"/>
  <c r="N5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jlmill6</author>
  </authors>
  <commentList>
    <comment ref="A13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Vendor Example: Holder Construction Group LLC
</t>
        </r>
      </text>
    </comment>
    <comment ref="O1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Vendor Example: Holder Construction Group LLC
</t>
        </r>
      </text>
    </comment>
    <comment ref="A14" authorId="0" shapeId="0" xr:uid="{00000000-0006-0000-0000-000003000000}">
      <text>
        <r>
          <rPr>
            <sz val="9"/>
            <color indexed="81"/>
            <rFont val="Tahoma"/>
            <family val="2"/>
          </rPr>
          <t>Includes street repairs and parking lots. Vendor Examples: 3D INTL, Core Construction Srvs of AZ, Maloy Plumbing, JCCR Electric, MES Contracting, SDB INC, Parking</t>
        </r>
      </text>
    </comment>
    <comment ref="O14" authorId="0" shapeId="0" xr:uid="{00000000-0006-0000-0000-000004000000}">
      <text>
        <r>
          <rPr>
            <sz val="9"/>
            <color indexed="81"/>
            <rFont val="Tahoma"/>
            <family val="2"/>
          </rPr>
          <t>Includes street repairs and parking lots. Vendor Examples: 3D INTL, Core Construction Srvs of AZ, Maloy Plumbing, JCCR Electric, MES Contracting, SDB INC, Parking</t>
        </r>
      </text>
    </comment>
    <comment ref="A15" authorId="0" shapeId="0" xr:uid="{00000000-0006-0000-0000-000005000000}">
      <text>
        <r>
          <rPr>
            <sz val="9"/>
            <color indexed="81"/>
            <rFont val="Tahoma"/>
            <family val="2"/>
          </rPr>
          <t>Vendor Examples: Technology Providers Inc, VWR</t>
        </r>
      </text>
    </comment>
    <comment ref="O15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Vendor Examples: Technology Providers Inc, VWR
</t>
        </r>
      </text>
    </comment>
    <comment ref="A16" authorId="0" shapeId="0" xr:uid="{00000000-0006-0000-0000-000007000000}">
      <text>
        <r>
          <rPr>
            <sz val="9"/>
            <color indexed="81"/>
            <rFont val="Tahoma"/>
            <family val="2"/>
          </rPr>
          <t>Vendor Examples: Southwest Gas Corp</t>
        </r>
      </text>
    </comment>
    <comment ref="O16" authorId="0" shapeId="0" xr:uid="{00000000-0006-0000-0000-000008000000}">
      <text>
        <r>
          <rPr>
            <sz val="9"/>
            <color indexed="81"/>
            <rFont val="Tahoma"/>
            <family val="2"/>
          </rPr>
          <t>Vendor Examples: Southwest Gas Corp</t>
        </r>
      </text>
    </comment>
    <comment ref="A17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Any expenses related to signage and landscaping. Includes Irrigation.
</t>
        </r>
      </text>
    </comment>
    <comment ref="O17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Any expenses related to signage and landscaping. Includes Irrigation.
</t>
        </r>
      </text>
    </comment>
    <comment ref="A18" authorId="0" shapeId="0" xr:uid="{00000000-0006-0000-0000-00000B000000}">
      <text>
        <r>
          <rPr>
            <sz val="9"/>
            <color indexed="81"/>
            <rFont val="Tahoma"/>
            <family val="2"/>
          </rPr>
          <t>Vendor Examples: Maricopa County Air Quality, City of Tempe, City of Phoenix</t>
        </r>
      </text>
    </comment>
    <comment ref="O18" authorId="0" shapeId="0" xr:uid="{00000000-0006-0000-0000-00000C000000}">
      <text>
        <r>
          <rPr>
            <sz val="9"/>
            <color indexed="81"/>
            <rFont val="Tahoma"/>
            <family val="2"/>
          </rPr>
          <t>Vendor Examples: Maricopa County Air Quality, City of Tempe, City of Phoenix</t>
        </r>
      </text>
    </comment>
    <comment ref="A19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Includes Asbestos demolition. Vendor Examples: Maloy Plumbing, Mes Contracting, SDB Inc.
</t>
        </r>
      </text>
    </comment>
    <comment ref="O19" authorId="0" shapeId="0" xr:uid="{00000000-0006-0000-0000-00000E000000}">
      <text>
        <r>
          <rPr>
            <sz val="9"/>
            <color indexed="81"/>
            <rFont val="Tahoma"/>
            <family val="2"/>
          </rPr>
          <t>Includes Asbestos demolition. Vendor Examples: Maloy Plumbing, Mes Contracting, SDB Inc.</t>
        </r>
      </text>
    </comment>
    <comment ref="A20" authorId="0" shapeId="0" xr:uid="{00000000-0006-0000-0000-00000F000000}">
      <text>
        <r>
          <rPr>
            <sz val="9"/>
            <color indexed="81"/>
            <rFont val="Tahoma"/>
            <family val="2"/>
          </rPr>
          <t>Vendor examples: Adams and Wendt, Argus Contracting LLC, Fiberquant Analytical Services, Native environmental</t>
        </r>
      </text>
    </comment>
    <comment ref="O20" authorId="0" shapeId="0" xr:uid="{00000000-0006-0000-0000-000010000000}">
      <text>
        <r>
          <rPr>
            <sz val="9"/>
            <color indexed="81"/>
            <rFont val="Tahoma"/>
            <family val="2"/>
          </rPr>
          <t>Vendor examples: Adams and Wendt, Argus Contracting LLC, Fiberquant Analytical Services, Native environmental</t>
        </r>
      </text>
    </comment>
    <comment ref="A24" authorId="0" shapeId="0" xr:uid="{00000000-0006-0000-0000-000011000000}">
      <text>
        <r>
          <rPr>
            <sz val="9"/>
            <color indexed="81"/>
            <rFont val="Tahoma"/>
            <family val="2"/>
          </rPr>
          <t xml:space="preserve">Vendor Example: JS Waltz Construction LLC
</t>
        </r>
      </text>
    </comment>
    <comment ref="O24" authorId="0" shapeId="0" xr:uid="{00000000-0006-0000-0000-000012000000}">
      <text>
        <r>
          <rPr>
            <sz val="9"/>
            <color indexed="81"/>
            <rFont val="Tahoma"/>
            <family val="2"/>
          </rPr>
          <t>Vendor Example: JS Waltz Construction LLC</t>
        </r>
      </text>
    </comment>
    <comment ref="A26" authorId="0" shapeId="0" xr:uid="{00000000-0006-0000-0000-000013000000}">
      <text>
        <r>
          <rPr>
            <sz val="9"/>
            <color indexed="81"/>
            <rFont val="Tahoma"/>
            <family val="2"/>
          </rPr>
          <t xml:space="preserve">Includes giotechnical, archaeological and soil testing. 
</t>
        </r>
      </text>
    </comment>
    <comment ref="O26" authorId="0" shapeId="0" xr:uid="{00000000-0006-0000-0000-000014000000}">
      <text>
        <r>
          <rPr>
            <sz val="9"/>
            <color indexed="81"/>
            <rFont val="Tahoma"/>
            <family val="2"/>
          </rPr>
          <t xml:space="preserve">Includes giotechnical, archaeological and soil testing.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27" authorId="0" shapeId="0" xr:uid="{00000000-0006-0000-0000-000015000000}">
      <text>
        <r>
          <rPr>
            <sz val="9"/>
            <color indexed="81"/>
            <rFont val="Tahoma"/>
            <family val="2"/>
          </rPr>
          <t>Interior Design, Special Consultant, Asbestos Consultant.</t>
        </r>
      </text>
    </comment>
    <comment ref="O27" authorId="0" shapeId="0" xr:uid="{00000000-0006-0000-0000-000016000000}">
      <text>
        <r>
          <rPr>
            <sz val="9"/>
            <color indexed="81"/>
            <rFont val="Tahoma"/>
            <family val="2"/>
          </rPr>
          <t xml:space="preserve">Interior Design, Special Consultant, Asbestos Consultant.
</t>
        </r>
      </text>
    </comment>
    <comment ref="A31" authorId="0" shapeId="0" xr:uid="{00000000-0006-0000-0000-000017000000}">
      <text>
        <r>
          <rPr>
            <sz val="9"/>
            <color indexed="81"/>
            <rFont val="Tahoma"/>
            <family val="2"/>
          </rPr>
          <t>Furniture, Fixtures &amp; Equipment, includes cost of moving furniture too. Examples: ASUStores: Furniture, Bookstore (computers), Goodman's, Target</t>
        </r>
      </text>
    </comment>
    <comment ref="O31" authorId="0" shapeId="0" xr:uid="{00000000-0006-0000-0000-000018000000}">
      <text>
        <r>
          <rPr>
            <sz val="9"/>
            <color indexed="81"/>
            <rFont val="Tahoma"/>
            <family val="2"/>
          </rPr>
          <t xml:space="preserve">Furniture, Fixtures &amp; Equipment, includes cost of moving furniture too. Examples: ASUStores: Furniture, Bookstore (computers), Goodman's, Target
</t>
        </r>
      </text>
    </comment>
    <comment ref="A32" authorId="0" shapeId="0" xr:uid="{00000000-0006-0000-0000-000019000000}">
      <text>
        <r>
          <rPr>
            <sz val="9"/>
            <color indexed="81"/>
            <rFont val="Tahoma"/>
            <family val="2"/>
          </rPr>
          <t xml:space="preserve">Vendor Examples: Qwest, Tech Fee
</t>
        </r>
      </text>
    </comment>
    <comment ref="O32" authorId="0" shapeId="0" xr:uid="{00000000-0006-0000-0000-00001A000000}">
      <text>
        <r>
          <rPr>
            <sz val="9"/>
            <color indexed="81"/>
            <rFont val="Tahoma"/>
            <family val="2"/>
          </rPr>
          <t>Vendor Examples: Qwest, Tech Fee</t>
        </r>
      </text>
    </comment>
    <comment ref="A33" authorId="0" shapeId="0" xr:uid="{00000000-0006-0000-0000-00001B000000}">
      <text>
        <r>
          <rPr>
            <sz val="9"/>
            <color indexed="81"/>
            <rFont val="Tahoma"/>
            <family val="2"/>
          </rPr>
          <t xml:space="preserve">Vendor Example: Audio Video Resources
</t>
        </r>
      </text>
    </comment>
    <comment ref="O33" authorId="0" shapeId="0" xr:uid="{00000000-0006-0000-0000-00001C000000}">
      <text>
        <r>
          <rPr>
            <sz val="9"/>
            <color indexed="81"/>
            <rFont val="Tahoma"/>
            <family val="2"/>
          </rPr>
          <t>Vendor Example: Audio Video Resources</t>
        </r>
      </text>
    </comment>
    <comment ref="A34" authorId="0" shapeId="0" xr:uid="{00000000-0006-0000-0000-00001D000000}">
      <text>
        <r>
          <rPr>
            <sz val="9"/>
            <color indexed="81"/>
            <rFont val="Tahoma"/>
            <family val="2"/>
          </rPr>
          <t xml:space="preserve">Vendor Examples: Henry Bros Electronics Inc, ISAAC System 
</t>
        </r>
      </text>
    </comment>
    <comment ref="O34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Vendor Examples: Henry Bros Electronics Inc, ISAAC System </t>
        </r>
      </text>
    </comment>
    <comment ref="A35" authorId="0" shapeId="0" xr:uid="{00000000-0006-0000-0000-00001F000000}">
      <text>
        <r>
          <rPr>
            <sz val="9"/>
            <color indexed="81"/>
            <rFont val="Tahoma"/>
            <family val="2"/>
          </rPr>
          <t>Vendor Examples: Dircks Moving, EZ Moving and Cleaning, Graebel</t>
        </r>
      </text>
    </comment>
    <comment ref="O35" authorId="0" shapeId="0" xr:uid="{00000000-0006-0000-0000-000020000000}">
      <text>
        <r>
          <rPr>
            <sz val="9"/>
            <color indexed="81"/>
            <rFont val="Tahoma"/>
            <family val="2"/>
          </rPr>
          <t>Vendor Examples: Dircks Moving, EZ Moving and Cleaning, Graebel</t>
        </r>
      </text>
    </comment>
    <comment ref="A36" authorId="0" shapeId="0" xr:uid="{00000000-0006-0000-0000-000021000000}">
      <text>
        <r>
          <rPr>
            <sz val="9"/>
            <color indexed="81"/>
            <rFont val="Tahoma"/>
            <family val="2"/>
          </rPr>
          <t xml:space="preserve">Vendor Example: Tribune
</t>
        </r>
      </text>
    </comment>
    <comment ref="O36" authorId="0" shapeId="0" xr:uid="{00000000-0006-0000-0000-000022000000}">
      <text>
        <r>
          <rPr>
            <sz val="9"/>
            <color indexed="81"/>
            <rFont val="Tahoma"/>
            <family val="2"/>
          </rPr>
          <t>Vendor Example: Tribune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38" authorId="0" shapeId="0" xr:uid="{00000000-0006-0000-0000-000023000000}">
      <text>
        <r>
          <rPr>
            <sz val="9"/>
            <color indexed="81"/>
            <rFont val="Tahoma"/>
            <family val="2"/>
          </rPr>
          <t xml:space="preserve">Examples: FACMAN, POLYFACMAN, DPCFACMAN
</t>
        </r>
      </text>
    </comment>
    <comment ref="O38" authorId="0" shapeId="0" xr:uid="{00000000-0006-0000-0000-000024000000}">
      <text>
        <r>
          <rPr>
            <sz val="9"/>
            <color indexed="81"/>
            <rFont val="Tahoma"/>
            <family val="2"/>
          </rPr>
          <t xml:space="preserve">Examples: FACMAN, POLYFACMAN, DPCFACMAN
</t>
        </r>
      </text>
    </comment>
    <comment ref="A42" authorId="0" shapeId="0" xr:uid="{00000000-0006-0000-0000-000025000000}">
      <text>
        <r>
          <rPr>
            <sz val="9"/>
            <color indexed="81"/>
            <rFont val="Tahoma"/>
            <family val="2"/>
          </rPr>
          <t xml:space="preserve">Funds waiting to be allocated
</t>
        </r>
      </text>
    </comment>
    <comment ref="A43" authorId="0" shapeId="0" xr:uid="{00000000-0006-0000-0000-000026000000}">
      <text>
        <r>
          <rPr>
            <sz val="9"/>
            <color indexed="81"/>
            <rFont val="Tahoma"/>
            <family val="2"/>
          </rPr>
          <t>Funds waiting to be allocated</t>
        </r>
      </text>
    </comment>
    <comment ref="A47" authorId="0" shapeId="0" xr:uid="{00000000-0006-0000-0000-000027000000}">
      <text>
        <r>
          <rPr>
            <sz val="9"/>
            <color indexed="81"/>
            <rFont val="Tahoma"/>
            <family val="2"/>
          </rPr>
          <t xml:space="preserve">Fee Calculated = 5 % * 98% * Total Budget Amt
</t>
        </r>
      </text>
    </comment>
    <comment ref="O47" authorId="0" shapeId="0" xr:uid="{00000000-0006-0000-0000-000028000000}">
      <text>
        <r>
          <rPr>
            <sz val="9"/>
            <color indexed="81"/>
            <rFont val="Tahoma"/>
            <family val="2"/>
          </rPr>
          <t>Fee Calculated = 5 % * 98% * Total Budget Amount</t>
        </r>
      </text>
    </comment>
    <comment ref="A48" authorId="0" shapeId="0" xr:uid="{00000000-0006-0000-0000-000029000000}">
      <text>
        <r>
          <rPr>
            <sz val="9"/>
            <color indexed="81"/>
            <rFont val="Tahoma"/>
            <family val="2"/>
          </rPr>
          <t>Fee Calculated = 0.15 % * 98% * Total Budget Amt</t>
        </r>
      </text>
    </comment>
    <comment ref="O48" authorId="0" shapeId="0" xr:uid="{00000000-0006-0000-0000-00002A000000}">
      <text>
        <r>
          <rPr>
            <sz val="9"/>
            <color indexed="81"/>
            <rFont val="Tahoma"/>
            <family val="2"/>
          </rPr>
          <t xml:space="preserve">Fee Calculated = 0.15 % * 98% * Total Budget Amount 
</t>
        </r>
      </text>
    </comment>
    <comment ref="A49" authorId="0" shapeId="0" xr:uid="{00000000-0006-0000-0000-00002B000000}">
      <text>
        <r>
          <rPr>
            <sz val="9"/>
            <color indexed="81"/>
            <rFont val="Tahoma"/>
            <family val="2"/>
          </rPr>
          <t xml:space="preserve">Fee Calculated = 0.21 % * 98% * Total Budget Amt
</t>
        </r>
      </text>
    </comment>
    <comment ref="O49" authorId="0" shapeId="0" xr:uid="{00000000-0006-0000-0000-00002C000000}">
      <text>
        <r>
          <rPr>
            <sz val="9"/>
            <color indexed="81"/>
            <rFont val="Tahoma"/>
            <family val="2"/>
          </rPr>
          <t>Fee Calculated = 0.21 % * 98% * Total Budget Amount</t>
        </r>
      </text>
    </comment>
    <comment ref="A50" authorId="0" shapeId="0" xr:uid="{00000000-0006-0000-0000-00002D000000}">
      <text>
        <r>
          <rPr>
            <sz val="9"/>
            <color indexed="81"/>
            <rFont val="Tahoma"/>
            <family val="2"/>
          </rPr>
          <t xml:space="preserve">Fee Calculated = 0.30 % * 98% * Total Budget Amt
</t>
        </r>
      </text>
    </comment>
    <comment ref="O50" authorId="0" shapeId="0" xr:uid="{00000000-0006-0000-0000-00002E000000}">
      <text>
        <r>
          <rPr>
            <sz val="9"/>
            <color indexed="81"/>
            <rFont val="Tahoma"/>
            <family val="2"/>
          </rPr>
          <t>Fee Calculated = PM 0.30 % * 98% * Total Budget Amount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51" authorId="0" shapeId="0" xr:uid="{00000000-0006-0000-0000-00002F000000}">
      <text>
        <r>
          <rPr>
            <sz val="9"/>
            <color indexed="81"/>
            <rFont val="Tahoma"/>
            <family val="2"/>
          </rPr>
          <t>Fee Calculated = 0.34 % * 98% * Total Budget Amt</t>
        </r>
      </text>
    </comment>
    <comment ref="O51" authorId="0" shapeId="0" xr:uid="{00000000-0006-0000-0000-000030000000}">
      <text>
        <r>
          <rPr>
            <sz val="9"/>
            <color indexed="81"/>
            <rFont val="Tahoma"/>
            <family val="2"/>
          </rPr>
          <t>Fee Calculated = 0.34 % * 98% * Total Budget Amount</t>
        </r>
      </text>
    </comment>
  </commentList>
</comments>
</file>

<file path=xl/sharedStrings.xml><?xml version="1.0" encoding="utf-8"?>
<sst xmlns="http://schemas.openxmlformats.org/spreadsheetml/2006/main" count="855" uniqueCount="362">
  <si>
    <t>CLAC</t>
  </si>
  <si>
    <t>Land Acquisition</t>
  </si>
  <si>
    <t>CCON</t>
  </si>
  <si>
    <t>CREN</t>
  </si>
  <si>
    <t>Renovation</t>
  </si>
  <si>
    <t>CSFE</t>
  </si>
  <si>
    <t>Special Fixed Equipment</t>
  </si>
  <si>
    <t>CSDV</t>
  </si>
  <si>
    <t>CPKL</t>
  </si>
  <si>
    <t>CDEM</t>
  </si>
  <si>
    <t>Demolition</t>
  </si>
  <si>
    <t>Subtotal Construction Cost</t>
  </si>
  <si>
    <t>CCMG</t>
  </si>
  <si>
    <t>Construction Mgr</t>
  </si>
  <si>
    <t>CARE</t>
  </si>
  <si>
    <t>COTH</t>
  </si>
  <si>
    <t>CFFE</t>
  </si>
  <si>
    <t>FF &amp; E</t>
  </si>
  <si>
    <t>CTCE</t>
  </si>
  <si>
    <t>Additional University Costs</t>
  </si>
  <si>
    <t>CSRT</t>
  </si>
  <si>
    <t>Surveys and Tests</t>
  </si>
  <si>
    <t>CMIC</t>
  </si>
  <si>
    <t>Move-in Costs</t>
  </si>
  <si>
    <t>CADM</t>
  </si>
  <si>
    <t>Printing/Advertisement/Misc Admin</t>
  </si>
  <si>
    <t>CFSP</t>
  </si>
  <si>
    <t>CHMA</t>
  </si>
  <si>
    <t>CPMF</t>
  </si>
  <si>
    <t>FSPM</t>
  </si>
  <si>
    <t xml:space="preserve"> </t>
  </si>
  <si>
    <t>VENDOR NAME</t>
  </si>
  <si>
    <t>RX NUMBER</t>
  </si>
  <si>
    <t>PO NUMBER</t>
  </si>
  <si>
    <t>INVOICE #</t>
  </si>
  <si>
    <t>DATE</t>
  </si>
  <si>
    <t>AMOUNT PAID</t>
  </si>
  <si>
    <t>HAZARD MATERIALS ABATEMENT</t>
  </si>
  <si>
    <t>Select One</t>
  </si>
  <si>
    <t>Shop = Prj exclusively handled internally</t>
  </si>
  <si>
    <t>Summary Information</t>
  </si>
  <si>
    <t>PKRS</t>
  </si>
  <si>
    <t>STRK</t>
  </si>
  <si>
    <t>ENCUMBRANCE</t>
  </si>
  <si>
    <t>ENTERED BY</t>
  </si>
  <si>
    <t>LAND ACQUSITION</t>
  </si>
  <si>
    <t>CONSTUCTION INSURANCE PREMIUM</t>
  </si>
  <si>
    <t>PROJECT MANAGEMENT COSTS</t>
  </si>
  <si>
    <t>FACILITIES SUPPORT (LIST FACMAN PO'S ONLY)</t>
  </si>
  <si>
    <t>MOVE-IN COSTS</t>
  </si>
  <si>
    <t>SURVEY AND TESTS</t>
  </si>
  <si>
    <t>SURVEYS/TESTS TOTAL</t>
  </si>
  <si>
    <t>MOVE-IN COSTS TOTAL</t>
  </si>
  <si>
    <t>PRINTING/ADVERTISEMENT/MISC ADMIN</t>
  </si>
  <si>
    <t>PRINT/AD/MISC ADM TOTAL</t>
  </si>
  <si>
    <t>FACILTIES SUPPORT TOTAL</t>
  </si>
  <si>
    <t>HAZARD MATERIALS TOTAL</t>
  </si>
  <si>
    <t>PROJECT MGMT TOTAL</t>
  </si>
  <si>
    <t>FIN SVCS FEE TOTAL</t>
  </si>
  <si>
    <t>INSURANCE PREMIUM TOTAL</t>
  </si>
  <si>
    <t>FIXED FURNITURE AND EQUIPMENT (FF &amp; E)</t>
  </si>
  <si>
    <t>FF &amp; E TOTAL</t>
  </si>
  <si>
    <t>OTHER (INTERIOR DESIGN, SPECIAL CONSULTANTS)</t>
  </si>
  <si>
    <t>OTHER TOTAL</t>
  </si>
  <si>
    <t>ARCHITECT/ENGINEER TOTAL</t>
  </si>
  <si>
    <t>ARCHITECT/ENG TOTAL</t>
  </si>
  <si>
    <t>CONSTRUCTION MANAGER</t>
  </si>
  <si>
    <t>PARKING REPLACEMENT RESERVE</t>
  </si>
  <si>
    <t>PKG REPLACEMENT TOTAL</t>
  </si>
  <si>
    <t>DEMOLITION</t>
  </si>
  <si>
    <t>DEMOLITION TOTAL</t>
  </si>
  <si>
    <t>SITE DEVELOPMENT</t>
  </si>
  <si>
    <t>SITE DEVELOPMENT TOTAL</t>
  </si>
  <si>
    <t>SPECIAL FIXED EQUIPMENT</t>
  </si>
  <si>
    <t>SPECIAL FIXED EQUIP TOTAL</t>
  </si>
  <si>
    <t>RENOVATION</t>
  </si>
  <si>
    <t>RENOVATION TOTAL</t>
  </si>
  <si>
    <t>NEW CONSTR SHELL TOTAL</t>
  </si>
  <si>
    <t>NEW CONSTRUCTION SHELL/CORE</t>
  </si>
  <si>
    <t>LAND ACQUISITION TOTAL</t>
  </si>
  <si>
    <t>Minor: = or &lt; than $2M</t>
  </si>
  <si>
    <t>Major: = or &gt; than $2M</t>
  </si>
  <si>
    <t>Project Mgt Fees - Pending</t>
  </si>
  <si>
    <t>FIN SVCS Fees - Pending</t>
  </si>
  <si>
    <t>Insurance Premium - Pending</t>
  </si>
  <si>
    <t>DESCRIPTION</t>
  </si>
  <si>
    <t>AMOUNT</t>
  </si>
  <si>
    <t>DOCUMENT NUMBER</t>
  </si>
  <si>
    <t>Funding Source</t>
  </si>
  <si>
    <t>Yes</t>
  </si>
  <si>
    <t>No</t>
  </si>
  <si>
    <t>FUNDING</t>
  </si>
  <si>
    <t>YES</t>
  </si>
  <si>
    <t>NO</t>
  </si>
  <si>
    <t>Details</t>
  </si>
  <si>
    <t>ABOR Approval Required:</t>
  </si>
  <si>
    <t xml:space="preserve">CDP Approval </t>
  </si>
  <si>
    <t>PI</t>
  </si>
  <si>
    <t>PA</t>
  </si>
  <si>
    <t>Funded from bundled bond pot:</t>
  </si>
  <si>
    <t>Funding rules:</t>
  </si>
  <si>
    <t>PROCESSING</t>
  </si>
  <si>
    <t>Supplemental Provisions Required</t>
  </si>
  <si>
    <t>Pay ap requires Architects approval</t>
  </si>
  <si>
    <t>In pre-construction</t>
  </si>
  <si>
    <t>(if yes no notary required)</t>
  </si>
  <si>
    <t>Special Accounting: ie vintage; moving</t>
  </si>
  <si>
    <t>Check Pick-Up</t>
  </si>
  <si>
    <t>Authorized pick-up by:</t>
  </si>
  <si>
    <t>Budget Transactions</t>
  </si>
  <si>
    <t>x</t>
  </si>
  <si>
    <t>PURCHASING FEES</t>
  </si>
  <si>
    <t>PURCHASING FEES TOTTAL</t>
  </si>
  <si>
    <t>PURCHASING FEES - Pending</t>
  </si>
  <si>
    <t xml:space="preserve"> EH&amp;S FEES</t>
  </si>
  <si>
    <t>EH&amp;S FEES</t>
  </si>
  <si>
    <t>EH&amp;S Fees - Pending</t>
  </si>
  <si>
    <t>EHSF</t>
  </si>
  <si>
    <t>FINANCIAL SERVICES FEES</t>
  </si>
  <si>
    <t>PSPC</t>
  </si>
  <si>
    <t>FY 12 Minor Cap</t>
  </si>
  <si>
    <t>Appropriated Budget</t>
  </si>
  <si>
    <t>Budget Adjustments</t>
  </si>
  <si>
    <t>Func Code</t>
  </si>
  <si>
    <t>Adjusted Budget</t>
  </si>
  <si>
    <t>Uncommitted Budget</t>
  </si>
  <si>
    <t>Consultants</t>
  </si>
  <si>
    <t xml:space="preserve">Fees </t>
  </si>
  <si>
    <r>
      <t xml:space="preserve">State Risk Mgt Ins </t>
    </r>
    <r>
      <rPr>
        <b/>
        <sz val="9"/>
        <color rgb="FFFF0000"/>
        <rFont val="Arial"/>
        <family val="2"/>
      </rPr>
      <t xml:space="preserve">( 0.34 % ) </t>
    </r>
  </si>
  <si>
    <r>
      <t xml:space="preserve">Purchasing Fees </t>
    </r>
    <r>
      <rPr>
        <b/>
        <sz val="9"/>
        <color rgb="FFFF0000"/>
        <rFont val="Arial"/>
        <family val="2"/>
      </rPr>
      <t>( 0.30 % )</t>
    </r>
  </si>
  <si>
    <r>
      <t xml:space="preserve">EH&amp;S Fees </t>
    </r>
    <r>
      <rPr>
        <b/>
        <sz val="9"/>
        <color rgb="FFFF0000"/>
        <rFont val="Arial"/>
        <family val="2"/>
      </rPr>
      <t>( 0.21 % )</t>
    </r>
  </si>
  <si>
    <r>
      <t xml:space="preserve">FS  Fees </t>
    </r>
    <r>
      <rPr>
        <b/>
        <sz val="9"/>
        <color rgb="FFFF0000"/>
        <rFont val="Arial"/>
        <family val="2"/>
      </rPr>
      <t>( 0.15 % )</t>
    </r>
  </si>
  <si>
    <r>
      <t xml:space="preserve">Project Management Cost </t>
    </r>
    <r>
      <rPr>
        <b/>
        <sz val="9"/>
        <color rgb="FFFF0000"/>
        <rFont val="Arial"/>
        <family val="2"/>
      </rPr>
      <t>( 5 % )</t>
    </r>
  </si>
  <si>
    <t>Contingency Funds</t>
  </si>
  <si>
    <t>Contingency, Design Phase</t>
  </si>
  <si>
    <t>Contingency, Constr Phase</t>
  </si>
  <si>
    <t>Parking Replacement Reserve</t>
  </si>
  <si>
    <t>Supplemental:</t>
  </si>
  <si>
    <t>Provisions:</t>
  </si>
  <si>
    <t>Date Created - Project Type:</t>
  </si>
  <si>
    <t>TOTALS</t>
  </si>
  <si>
    <t>Subtotal Land Acquisition Cost</t>
  </si>
  <si>
    <t>Subtotal Consultant Cost</t>
  </si>
  <si>
    <t>Subtotal Addl. University Cost</t>
  </si>
  <si>
    <t>Subtotal Contingency</t>
  </si>
  <si>
    <t xml:space="preserve">  Advantage VS Project Budget Report Recon (Advantage less Totals E and F)</t>
  </si>
  <si>
    <t>Account Number:</t>
  </si>
  <si>
    <t>Project Name / Project Number / PM</t>
  </si>
  <si>
    <t>Total Budget Amount To Date</t>
  </si>
  <si>
    <t>*Fees are estimated at 98% of actual rate to be conservative*</t>
  </si>
  <si>
    <t>Site Development / Utilities Extensions</t>
  </si>
  <si>
    <t>Permits</t>
  </si>
  <si>
    <t>LANDSCAPING TOTAL</t>
  </si>
  <si>
    <t>PARKING TOTAL</t>
  </si>
  <si>
    <t>LANDSCAPE TOTAL</t>
  </si>
  <si>
    <t>PERMIT TOTAL</t>
  </si>
  <si>
    <t>Landscaping / Signage</t>
  </si>
  <si>
    <t>Facilities Support (FACMAN PO's Only)</t>
  </si>
  <si>
    <t>Hazardous Materials Abatement / Testing</t>
  </si>
  <si>
    <t>IT / TELECOMMUNCATIONS</t>
  </si>
  <si>
    <t>AV (Audio Visual)</t>
  </si>
  <si>
    <t>IT / TELECOM TOTAL</t>
  </si>
  <si>
    <t>AV TOTAL</t>
  </si>
  <si>
    <t>SECURITY</t>
  </si>
  <si>
    <t>SECURITY TOTAL</t>
  </si>
  <si>
    <t>Security</t>
  </si>
  <si>
    <t>Capital Category:</t>
  </si>
  <si>
    <t>Construction Costs</t>
  </si>
  <si>
    <t>New Construction Shell/Core</t>
  </si>
  <si>
    <t>IT / Telecommunications</t>
  </si>
  <si>
    <t>Architect / Engineer</t>
  </si>
  <si>
    <t xml:space="preserve">Other </t>
  </si>
  <si>
    <t xml:space="preserve">Encumbered </t>
  </si>
  <si>
    <t xml:space="preserve">Expensed </t>
  </si>
  <si>
    <t>Total Expenses</t>
  </si>
  <si>
    <t>Total Encumbrances</t>
  </si>
  <si>
    <t>CCMG TOTAL</t>
  </si>
  <si>
    <t>*Subtotal Fees ( 6 % Total )</t>
  </si>
  <si>
    <t>Anticipated Costs</t>
  </si>
  <si>
    <t>LSC SOLS Collaborative Classroom  / 2012-22810 / Bill Johns</t>
  </si>
  <si>
    <t>02/16/12 - General Renovation</t>
  </si>
  <si>
    <t>DICK &amp; FRITSCHE DESIGN GROUP 2/23/12 KL</t>
  </si>
  <si>
    <t>WB102000057</t>
  </si>
  <si>
    <t>1) A/O setup with $15,000 customer funded LM1 1016 on 2/23/12 (KL)</t>
  </si>
  <si>
    <t>DIRCKS MOVING 3/1/12 KL</t>
  </si>
  <si>
    <t>PD LVPO5M32645</t>
  </si>
  <si>
    <t>SC 15112M00118</t>
  </si>
  <si>
    <t>PM FEES</t>
  </si>
  <si>
    <t>JV PMF20120004</t>
  </si>
  <si>
    <t>KL</t>
  </si>
  <si>
    <t>2) A/O increased by $430K ($300K LM1 1016 &amp; $130K LM1 1001) for a new budget total of $445,000 4/17/12 JM</t>
  </si>
  <si>
    <t>3) A/O setup with $128,000 for a total project budget of $573,000 4/17/12 JM</t>
  </si>
  <si>
    <t>WB11031 &amp; IV6 4028</t>
  </si>
  <si>
    <t xml:space="preserve">   CO#1 4/18/12 KL</t>
  </si>
  <si>
    <t>ADAMS &amp; WENDT 4/18/12 KL</t>
  </si>
  <si>
    <t>IV602000124</t>
  </si>
  <si>
    <t>CENTURYLINK 4/19/12 KL</t>
  </si>
  <si>
    <t>IV602000125</t>
  </si>
  <si>
    <t>JOHN H WRIGHT 4/23/12 KL</t>
  </si>
  <si>
    <t>IV602000128</t>
  </si>
  <si>
    <t>ARGUS 04-27-12  MV</t>
  </si>
  <si>
    <t>IV602000130</t>
  </si>
  <si>
    <t>DIRCKS MOVING 4-27-12  MV</t>
  </si>
  <si>
    <t>PV IV602000078</t>
  </si>
  <si>
    <t>ASU120405-001</t>
  </si>
  <si>
    <t>MV</t>
  </si>
  <si>
    <t>ASU120305-001</t>
  </si>
  <si>
    <t xml:space="preserve">  ADJ 04-27-12 MV</t>
  </si>
  <si>
    <t>19227</t>
  </si>
  <si>
    <t>SC 15112M00143</t>
  </si>
  <si>
    <t>JV PSP20120003</t>
  </si>
  <si>
    <t>JCCR ELECTRIC 5/3/12 KL</t>
  </si>
  <si>
    <t>SC 24112M00613</t>
  </si>
  <si>
    <t>PV IV602000079</t>
  </si>
  <si>
    <t>5/1/12</t>
  </si>
  <si>
    <t>JV PMF20120009</t>
  </si>
  <si>
    <t>CONSTRUCTION PREM</t>
  </si>
  <si>
    <t>JV $0504600009</t>
  </si>
  <si>
    <t>GOODMAN'S INC 5/8/12 KL</t>
  </si>
  <si>
    <t>WB102000058</t>
  </si>
  <si>
    <t>DELL 5/8/12 KL</t>
  </si>
  <si>
    <t>PD LVPO5M31439</t>
  </si>
  <si>
    <t>JV $0507600000</t>
  </si>
  <si>
    <t>MALOY PLUMBING 5/9/12 KL</t>
  </si>
  <si>
    <t>PV IV602000081</t>
  </si>
  <si>
    <t>529</t>
  </si>
  <si>
    <t>JV $0511600007</t>
  </si>
  <si>
    <t>HEWLETT PACKARD 5/14/12 KL</t>
  </si>
  <si>
    <t>IV602000133</t>
  </si>
  <si>
    <t>SC 02112M00159</t>
  </si>
  <si>
    <t>JV $0511600000</t>
  </si>
  <si>
    <t>2012-106</t>
  </si>
  <si>
    <t>WB10200059</t>
  </si>
  <si>
    <t>JV $0518600009</t>
  </si>
  <si>
    <t>SC 02112M00171</t>
  </si>
  <si>
    <t>SC 17112M00133</t>
  </si>
  <si>
    <t>FACMAN 5/29/12 KL</t>
  </si>
  <si>
    <t xml:space="preserve">   (SWO 2012-033361)</t>
  </si>
  <si>
    <t>PO IV602000074</t>
  </si>
  <si>
    <t>SC 15112M00166</t>
  </si>
  <si>
    <t xml:space="preserve">   CO#1 6/6/12 KL</t>
  </si>
  <si>
    <t>KEARNEY ELECTRIC 6/7/12 KL</t>
  </si>
  <si>
    <t>IV602000141</t>
  </si>
  <si>
    <t>TECHNOLOGY PROVIDERS, INC 6/7/12 KL</t>
  </si>
  <si>
    <t>WB102000061</t>
  </si>
  <si>
    <t>AUDIO VIDEO RESOURCES 6/7/12 KL</t>
  </si>
  <si>
    <t>WB102000062</t>
  </si>
  <si>
    <t>4380</t>
  </si>
  <si>
    <t>JV $0615600012</t>
  </si>
  <si>
    <t>SC 02113M00001</t>
  </si>
  <si>
    <t>SC 24113M00075</t>
  </si>
  <si>
    <t>SC 02113M00002</t>
  </si>
  <si>
    <t>4) A/O increased by $40K to WB1 1031 (FY13) on 6/27/12 (JM)</t>
  </si>
  <si>
    <t>DALE MALOY 6-28-12 MV</t>
  </si>
  <si>
    <t>WB102000063</t>
  </si>
  <si>
    <t>CARPET 6-28-12 MV</t>
  </si>
  <si>
    <t>PO WB102000087</t>
  </si>
  <si>
    <t>EO14616</t>
  </si>
  <si>
    <t>51380377</t>
  </si>
  <si>
    <t>51363513</t>
  </si>
  <si>
    <t>PAY APP 1</t>
  </si>
  <si>
    <t>DIRCKS MOVING 7-6-12  MV</t>
  </si>
  <si>
    <t>PV WB102000016</t>
  </si>
  <si>
    <t>ASU120321-001</t>
  </si>
  <si>
    <t>SC 16113M00016</t>
  </si>
  <si>
    <t>571</t>
  </si>
  <si>
    <t>SD CRANE 5-25-12 MV</t>
  </si>
  <si>
    <t xml:space="preserve">   CO#1 7/16/12 KL</t>
  </si>
  <si>
    <t>SC 08112M00146</t>
  </si>
  <si>
    <t xml:space="preserve">   CO#1 7/18/12 KL</t>
  </si>
  <si>
    <t>SCF174</t>
  </si>
  <si>
    <t>5) A/O increased by $17,400 to IV6-4028 7/20/12  (PL)</t>
  </si>
  <si>
    <t>jv $0720600000</t>
  </si>
  <si>
    <t>jm</t>
  </si>
  <si>
    <r>
      <rPr>
        <sz val="9"/>
        <rFont val="Arial"/>
        <family val="2"/>
      </rPr>
      <t xml:space="preserve">Funding Source A/O (145,400)   </t>
    </r>
    <r>
      <rPr>
        <b/>
        <sz val="9"/>
        <rFont val="Arial"/>
        <family val="2"/>
      </rPr>
      <t xml:space="preserve"> IV6 4028 =</t>
    </r>
  </si>
  <si>
    <t>630,399.56 Actual</t>
  </si>
  <si>
    <t>JOHN H WRIGHT 7/26/12 KL</t>
  </si>
  <si>
    <t>PV IV602000088</t>
  </si>
  <si>
    <t>2012/113</t>
  </si>
  <si>
    <t>FS FEES</t>
  </si>
  <si>
    <t>JV FIN13000270</t>
  </si>
  <si>
    <t>JV $0728600006</t>
  </si>
  <si>
    <t xml:space="preserve">   CO#2 8/23/12 KL</t>
  </si>
  <si>
    <t>2012.114</t>
  </si>
  <si>
    <t>FIBERQUANT 8/28/12 KL</t>
  </si>
  <si>
    <t>PV IV602000094</t>
  </si>
  <si>
    <t>201202568</t>
  </si>
  <si>
    <t>33633</t>
  </si>
  <si>
    <t>2012/116</t>
  </si>
  <si>
    <t>JOHN H WRIGHT 8/29/12 KL</t>
  </si>
  <si>
    <t>PV IV602000095</t>
  </si>
  <si>
    <t>PV IV602000097</t>
  </si>
  <si>
    <t>PAY APP 2</t>
  </si>
  <si>
    <t>Contract Party: SDB Inc</t>
  </si>
  <si>
    <t>Pay App 1</t>
  </si>
  <si>
    <t>Remaining to Bill</t>
  </si>
  <si>
    <t>Simple Invoicing</t>
  </si>
  <si>
    <t>RX WB10200059  -  SC 17112M00133</t>
  </si>
  <si>
    <t>Project Number:  2012-22810</t>
  </si>
  <si>
    <t xml:space="preserve">Project Name: LSC SOLS Collaborative Classroom </t>
  </si>
  <si>
    <t>SDB Inc. - JOC Contract</t>
  </si>
  <si>
    <t>PO Amt</t>
  </si>
  <si>
    <t>Contract No: 918-11-004</t>
  </si>
  <si>
    <t>Maricopa County JOC</t>
  </si>
  <si>
    <t>Pay App 2</t>
  </si>
  <si>
    <t>JV $0831600014</t>
  </si>
  <si>
    <t>19614</t>
  </si>
  <si>
    <t xml:space="preserve">   Close adj 9/12/12 KL</t>
  </si>
  <si>
    <t>JV $0906600000</t>
  </si>
  <si>
    <t>JV $0907600000</t>
  </si>
  <si>
    <t>51483547</t>
  </si>
  <si>
    <t>Close Adj 9/18/12 (TAX)</t>
  </si>
  <si>
    <t>JM</t>
  </si>
  <si>
    <t>Close Adj</t>
  </si>
  <si>
    <r>
      <rPr>
        <sz val="9"/>
        <rFont val="Arial"/>
        <family val="2"/>
      </rPr>
      <t>Funding Source A/O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 xml:space="preserve"> (484,999.56)</t>
    </r>
    <r>
      <rPr>
        <b/>
        <sz val="9"/>
        <rFont val="Arial"/>
        <family val="2"/>
      </rPr>
      <t xml:space="preserve"> WB1 1031 =</t>
    </r>
  </si>
  <si>
    <t>PAY APP 3</t>
  </si>
  <si>
    <t>PAY APP 4</t>
  </si>
  <si>
    <t>Pay App 3</t>
  </si>
  <si>
    <t>Pay App 4</t>
  </si>
  <si>
    <t>SD Crane</t>
  </si>
  <si>
    <t>Change Order #1</t>
  </si>
  <si>
    <t>Change Order #2</t>
  </si>
  <si>
    <t>PO Total</t>
  </si>
  <si>
    <t>Invoices</t>
  </si>
  <si>
    <t>Total</t>
  </si>
  <si>
    <t>No Schedule of Values Required (Optional on JOC)</t>
  </si>
  <si>
    <t>Retainage Amount (Optional on JOC)</t>
  </si>
  <si>
    <t>No architecht Signature required (Optional on JOC)</t>
  </si>
  <si>
    <t>70168972</t>
  </si>
  <si>
    <t>XFW9PM9T3</t>
  </si>
  <si>
    <t>JV $1012600001</t>
  </si>
  <si>
    <t>JV $1010260000</t>
  </si>
  <si>
    <t xml:space="preserve">   Close adj 11/7/12 KL</t>
  </si>
  <si>
    <t>DELL 11/7/12 KL</t>
  </si>
  <si>
    <t>PV IV602000105</t>
  </si>
  <si>
    <t>XFW8N6N89</t>
  </si>
  <si>
    <t>35658</t>
  </si>
  <si>
    <t>19414</t>
  </si>
  <si>
    <t>1066793</t>
  </si>
  <si>
    <t xml:space="preserve"> JV $0305600013</t>
  </si>
  <si>
    <t xml:space="preserve"> JV $0118600000</t>
  </si>
  <si>
    <t>03-19-13 MV</t>
  </si>
  <si>
    <t>*</t>
  </si>
  <si>
    <t>4.30.12</t>
  </si>
  <si>
    <t>Close adj 7/2/13</t>
  </si>
  <si>
    <t>Close Adj 7/2/13</t>
  </si>
  <si>
    <t>IX WB1IX000006</t>
  </si>
  <si>
    <t>Facman Internal Entry</t>
  </si>
  <si>
    <t>IIP10090034</t>
  </si>
  <si>
    <t>IIP09180028</t>
  </si>
  <si>
    <t>IIP10010037</t>
  </si>
  <si>
    <t>close adj</t>
  </si>
  <si>
    <t>878047</t>
  </si>
  <si>
    <t>JV $1025600009</t>
  </si>
  <si>
    <t>close adj 11-7-13</t>
  </si>
  <si>
    <t>final ehs fee</t>
  </si>
  <si>
    <t>jv iv602000021</t>
  </si>
  <si>
    <t>final purchasing fee</t>
  </si>
  <si>
    <t>jv iv602000022</t>
  </si>
  <si>
    <t>JV FIN14001042</t>
  </si>
  <si>
    <t>EH</t>
  </si>
  <si>
    <t>6) Financially closed 12/26/13, funding returned to source 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</si>
</sst>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name val="Univers (W1)"/>
    </font>
    <font>
      <u/>
      <sz val="8"/>
      <name val="Arial"/>
      <family val="2"/>
    </font>
    <font>
      <b/>
      <sz val="8"/>
      <name val="Univers (W1)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Univers (W1)"/>
    </font>
    <font>
      <b/>
      <u/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u/>
      <sz val="8"/>
      <color indexed="12"/>
      <name val="Arial"/>
      <family val="2"/>
    </font>
    <font>
      <b/>
      <u/>
      <sz val="8"/>
      <color indexed="12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  <font>
      <i/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32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0" borderId="0" xfId="0" applyFont="1" applyAlignment="1"/>
    <xf numFmtId="0" fontId="4" fillId="0" borderId="0" xfId="0" applyFont="1" applyFill="1"/>
    <xf numFmtId="0" fontId="6" fillId="0" borderId="0" xfId="0" applyFont="1"/>
    <xf numFmtId="5" fontId="4" fillId="0" borderId="0" xfId="0" applyNumberFormat="1" applyFont="1" applyFill="1" applyProtection="1"/>
    <xf numFmtId="44" fontId="4" fillId="0" borderId="0" xfId="2" applyFont="1" applyFill="1" applyProtection="1"/>
    <xf numFmtId="0" fontId="5" fillId="0" borderId="0" xfId="0" applyFont="1" applyFill="1" applyBorder="1" applyAlignment="1" applyProtection="1">
      <alignment horizontal="fill"/>
    </xf>
    <xf numFmtId="0" fontId="5" fillId="0" borderId="0" xfId="0" applyFont="1" applyFill="1" applyBorder="1"/>
    <xf numFmtId="5" fontId="5" fillId="0" borderId="0" xfId="0" applyNumberFormat="1" applyFont="1" applyFill="1" applyBorder="1" applyProtection="1"/>
    <xf numFmtId="0" fontId="5" fillId="0" borderId="0" xfId="0" applyFont="1" applyFill="1"/>
    <xf numFmtId="5" fontId="5" fillId="0" borderId="0" xfId="0" applyNumberFormat="1" applyFont="1" applyFill="1" applyProtection="1"/>
    <xf numFmtId="0" fontId="5" fillId="0" borderId="0" xfId="0" applyFont="1" applyFill="1" applyAlignment="1" applyProtection="1">
      <alignment horizontal="left"/>
    </xf>
    <xf numFmtId="40" fontId="5" fillId="0" borderId="0" xfId="0" applyNumberFormat="1" applyFont="1" applyFill="1" applyBorder="1" applyAlignment="1" applyProtection="1">
      <alignment horizontal="fill"/>
    </xf>
    <xf numFmtId="40" fontId="5" fillId="0" borderId="0" xfId="0" applyNumberFormat="1" applyFont="1" applyFill="1"/>
    <xf numFmtId="40" fontId="5" fillId="0" borderId="0" xfId="0" applyNumberFormat="1" applyFont="1" applyFill="1" applyAlignment="1" applyProtection="1">
      <alignment horizontal="fill"/>
    </xf>
    <xf numFmtId="37" fontId="5" fillId="0" borderId="0" xfId="0" applyNumberFormat="1" applyFont="1" applyFill="1" applyProtection="1"/>
    <xf numFmtId="7" fontId="5" fillId="0" borderId="0" xfId="0" applyNumberFormat="1" applyFont="1" applyFill="1" applyProtection="1"/>
    <xf numFmtId="0" fontId="4" fillId="0" borderId="0" xfId="0" applyFont="1" applyFill="1" applyBorder="1"/>
    <xf numFmtId="0" fontId="5" fillId="0" borderId="0" xfId="0" applyFont="1" applyFill="1" applyBorder="1" applyAlignment="1">
      <alignment vertical="center"/>
    </xf>
    <xf numFmtId="40" fontId="5" fillId="0" borderId="0" xfId="0" applyNumberFormat="1" applyFont="1" applyFill="1" applyBorder="1" applyAlignment="1" applyProtection="1">
      <alignment vertical="center"/>
    </xf>
    <xf numFmtId="5" fontId="12" fillId="0" borderId="0" xfId="0" applyNumberFormat="1" applyFont="1" applyFill="1" applyAlignment="1" applyProtection="1">
      <alignment horizontal="center"/>
    </xf>
    <xf numFmtId="5" fontId="12" fillId="0" borderId="0" xfId="0" applyNumberFormat="1" applyFont="1" applyFill="1" applyAlignment="1" applyProtection="1">
      <alignment horizontal="left"/>
    </xf>
    <xf numFmtId="0" fontId="13" fillId="0" borderId="0" xfId="0" applyNumberFormat="1" applyFont="1" applyBorder="1" applyAlignment="1" applyProtection="1">
      <alignment horizontal="center" vertical="top"/>
    </xf>
    <xf numFmtId="0" fontId="8" fillId="0" borderId="0" xfId="0" applyFont="1" applyFill="1"/>
    <xf numFmtId="0" fontId="8" fillId="0" borderId="0" xfId="0" applyFont="1" applyFill="1" applyAlignment="1" applyProtection="1">
      <alignment horizontal="center"/>
    </xf>
    <xf numFmtId="0" fontId="15" fillId="0" borderId="0" xfId="3" applyFont="1" applyFill="1" applyAlignment="1" applyProtection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0" xfId="0" applyFont="1" applyAlignment="1">
      <alignment horizontal="center" vertical="top"/>
    </xf>
    <xf numFmtId="40" fontId="11" fillId="0" borderId="0" xfId="0" applyNumberFormat="1" applyFont="1" applyAlignment="1" applyProtection="1">
      <alignment horizontal="center" vertical="top"/>
    </xf>
    <xf numFmtId="40" fontId="11" fillId="0" borderId="0" xfId="0" applyNumberFormat="1" applyFont="1" applyAlignment="1">
      <alignment horizontal="center" vertical="top"/>
    </xf>
    <xf numFmtId="37" fontId="5" fillId="0" borderId="0" xfId="0" applyNumberFormat="1" applyFont="1" applyFill="1" applyBorder="1" applyAlignment="1" applyProtection="1">
      <alignment horizontal="center"/>
    </xf>
    <xf numFmtId="0" fontId="16" fillId="0" borderId="0" xfId="0" applyFont="1" applyFill="1"/>
    <xf numFmtId="0" fontId="16" fillId="0" borderId="0" xfId="0" applyFont="1" applyFill="1" applyAlignment="1">
      <alignment wrapText="1"/>
    </xf>
    <xf numFmtId="0" fontId="16" fillId="0" borderId="0" xfId="0" applyFont="1" applyFill="1" applyBorder="1"/>
    <xf numFmtId="164" fontId="6" fillId="0" borderId="0" xfId="0" applyNumberFormat="1" applyFont="1" applyFill="1" applyProtection="1"/>
    <xf numFmtId="0" fontId="6" fillId="0" borderId="0" xfId="0" applyFont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Fill="1" applyAlignment="1" applyProtection="1">
      <alignment horizontal="left"/>
    </xf>
    <xf numFmtId="40" fontId="4" fillId="0" borderId="0" xfId="0" applyNumberFormat="1" applyFont="1"/>
    <xf numFmtId="40" fontId="4" fillId="0" borderId="0" xfId="0" applyNumberFormat="1" applyFont="1" applyFill="1"/>
    <xf numFmtId="0" fontId="5" fillId="0" borderId="0" xfId="0" applyFont="1" applyFill="1" applyBorder="1" applyAlignment="1" applyProtection="1">
      <alignment horizontal="left"/>
    </xf>
    <xf numFmtId="0" fontId="12" fillId="0" borderId="0" xfId="0" applyNumberFormat="1" applyFont="1" applyFill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horizontal="fill"/>
    </xf>
    <xf numFmtId="0" fontId="11" fillId="0" borderId="0" xfId="0" applyNumberFormat="1" applyFont="1" applyAlignment="1" applyProtection="1">
      <alignment horizontal="left" vertical="top"/>
    </xf>
    <xf numFmtId="0" fontId="11" fillId="0" borderId="0" xfId="0" applyNumberFormat="1" applyFont="1" applyAlignment="1">
      <alignment vertical="top"/>
    </xf>
    <xf numFmtId="0" fontId="5" fillId="0" borderId="0" xfId="0" applyNumberFormat="1" applyFont="1" applyFill="1" applyAlignment="1" applyProtection="1">
      <alignment horizontal="left"/>
    </xf>
    <xf numFmtId="0" fontId="0" fillId="0" borderId="0" xfId="0" applyNumberFormat="1"/>
    <xf numFmtId="43" fontId="8" fillId="0" borderId="0" xfId="1" applyFont="1" applyFill="1"/>
    <xf numFmtId="43" fontId="5" fillId="0" borderId="0" xfId="1" applyFont="1" applyFill="1"/>
    <xf numFmtId="43" fontId="12" fillId="0" borderId="0" xfId="1" applyFont="1" applyFill="1" applyAlignment="1" applyProtection="1">
      <alignment horizontal="right"/>
    </xf>
    <xf numFmtId="43" fontId="5" fillId="0" borderId="0" xfId="1" applyFont="1" applyFill="1" applyBorder="1" applyAlignment="1" applyProtection="1">
      <alignment horizontal="right"/>
    </xf>
    <xf numFmtId="43" fontId="11" fillId="0" borderId="0" xfId="1" applyFont="1" applyAlignment="1" applyProtection="1">
      <alignment horizontal="right" vertical="top"/>
    </xf>
    <xf numFmtId="43" fontId="11" fillId="0" borderId="0" xfId="1" applyFont="1" applyAlignment="1">
      <alignment vertical="top"/>
    </xf>
    <xf numFmtId="43" fontId="5" fillId="0" borderId="0" xfId="1" applyFont="1" applyFill="1" applyBorder="1"/>
    <xf numFmtId="43" fontId="0" fillId="0" borderId="0" xfId="1" applyFont="1"/>
    <xf numFmtId="43" fontId="5" fillId="0" borderId="0" xfId="1" applyFont="1" applyFill="1" applyProtection="1"/>
    <xf numFmtId="43" fontId="5" fillId="0" borderId="0" xfId="1" applyFont="1" applyFill="1" applyBorder="1" applyAlignment="1" applyProtection="1">
      <alignment horizontal="center"/>
    </xf>
    <xf numFmtId="49" fontId="17" fillId="0" borderId="0" xfId="0" applyNumberFormat="1" applyFont="1" applyFill="1" applyAlignment="1" applyProtection="1">
      <alignment horizontal="center"/>
    </xf>
    <xf numFmtId="49" fontId="7" fillId="0" borderId="0" xfId="0" applyNumberFormat="1" applyFont="1" applyFill="1" applyBorder="1" applyAlignment="1" applyProtection="1">
      <alignment horizontal="center"/>
    </xf>
    <xf numFmtId="49" fontId="1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13" fillId="0" borderId="0" xfId="0" applyNumberFormat="1" applyFont="1" applyBorder="1" applyAlignment="1" applyProtection="1">
      <alignment horizontal="center" vertical="top"/>
    </xf>
    <xf numFmtId="49" fontId="7" fillId="0" borderId="0" xfId="0" applyNumberFormat="1" applyFont="1" applyFill="1" applyBorder="1" applyAlignment="1">
      <alignment horizontal="center"/>
    </xf>
    <xf numFmtId="49" fontId="18" fillId="0" borderId="0" xfId="0" applyNumberFormat="1" applyFont="1" applyAlignment="1">
      <alignment horizontal="center"/>
    </xf>
    <xf numFmtId="43" fontId="7" fillId="0" borderId="0" xfId="1" applyFont="1" applyFill="1" applyProtection="1"/>
    <xf numFmtId="0" fontId="7" fillId="0" borderId="0" xfId="0" applyFont="1" applyFill="1" applyAlignment="1">
      <alignment horizontal="center"/>
    </xf>
    <xf numFmtId="164" fontId="14" fillId="0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17" fillId="0" borderId="0" xfId="0" applyNumberFormat="1" applyFont="1" applyFill="1" applyAlignment="1" applyProtection="1">
      <alignment horizontal="center"/>
    </xf>
    <xf numFmtId="164" fontId="7" fillId="0" borderId="0" xfId="0" applyNumberFormat="1" applyFont="1" applyFill="1" applyBorder="1" applyAlignment="1" applyProtection="1">
      <alignment horizontal="center"/>
    </xf>
    <xf numFmtId="164" fontId="13" fillId="0" borderId="0" xfId="0" applyNumberFormat="1" applyFont="1" applyBorder="1" applyAlignment="1" applyProtection="1">
      <alignment horizontal="center" vertical="top"/>
    </xf>
    <xf numFmtId="164" fontId="7" fillId="0" borderId="0" xfId="0" applyNumberFormat="1" applyFont="1" applyFill="1" applyBorder="1" applyAlignment="1">
      <alignment horizontal="center"/>
    </xf>
    <xf numFmtId="164" fontId="18" fillId="0" borderId="0" xfId="0" applyNumberFormat="1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left" indent="1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>
      <alignment horizontal="left" wrapText="1"/>
    </xf>
    <xf numFmtId="0" fontId="14" fillId="4" borderId="0" xfId="0" applyFont="1" applyFill="1"/>
    <xf numFmtId="0" fontId="14" fillId="4" borderId="0" xfId="0" applyFont="1" applyFill="1" applyAlignment="1">
      <alignment horizontal="center"/>
    </xf>
    <xf numFmtId="0" fontId="14" fillId="4" borderId="0" xfId="0" applyFont="1" applyFill="1" applyAlignment="1">
      <alignment horizontal="left" wrapText="1"/>
    </xf>
    <xf numFmtId="0" fontId="14" fillId="4" borderId="0" xfId="0" applyFont="1" applyFill="1" applyAlignment="1" applyProtection="1">
      <alignment horizontal="left" wrapText="1"/>
      <protection locked="0"/>
    </xf>
    <xf numFmtId="0" fontId="14" fillId="0" borderId="0" xfId="0" applyFont="1"/>
    <xf numFmtId="43" fontId="17" fillId="0" borderId="0" xfId="1" applyFont="1" applyFill="1" applyAlignment="1" applyProtection="1"/>
    <xf numFmtId="43" fontId="7" fillId="0" borderId="0" xfId="1" applyFont="1" applyFill="1" applyAlignment="1" applyProtection="1"/>
    <xf numFmtId="0" fontId="7" fillId="0" borderId="0" xfId="0" applyFont="1" applyFill="1" applyAlignment="1">
      <alignment horizontal="left" indent="1"/>
    </xf>
    <xf numFmtId="5" fontId="17" fillId="0" borderId="0" xfId="0" applyNumberFormat="1" applyFont="1" applyFill="1" applyAlignment="1" applyProtection="1">
      <alignment horizontal="left" indent="1"/>
    </xf>
    <xf numFmtId="0" fontId="19" fillId="0" borderId="0" xfId="0" applyNumberFormat="1" applyFont="1" applyFill="1" applyBorder="1" applyAlignment="1" applyProtection="1">
      <alignment horizontal="left"/>
    </xf>
    <xf numFmtId="0" fontId="14" fillId="0" borderId="1" xfId="0" applyNumberFormat="1" applyFont="1" applyFill="1" applyBorder="1" applyAlignment="1" applyProtection="1">
      <alignment horizontal="left"/>
    </xf>
    <xf numFmtId="164" fontId="6" fillId="0" borderId="0" xfId="0" applyNumberFormat="1" applyFont="1" applyFill="1" applyAlignment="1" applyProtection="1">
      <alignment horizontal="left"/>
    </xf>
    <xf numFmtId="0" fontId="0" fillId="0" borderId="0" xfId="0" applyBorder="1"/>
    <xf numFmtId="0" fontId="6" fillId="0" borderId="0" xfId="0" applyFont="1" applyFill="1" applyBorder="1"/>
    <xf numFmtId="0" fontId="13" fillId="0" borderId="0" xfId="0" applyNumberFormat="1" applyFont="1" applyAlignment="1" applyProtection="1">
      <alignment horizontal="left" vertical="top"/>
    </xf>
    <xf numFmtId="0" fontId="13" fillId="0" borderId="0" xfId="0" applyNumberFormat="1" applyFont="1" applyAlignment="1">
      <alignment vertical="top"/>
    </xf>
    <xf numFmtId="0" fontId="3" fillId="0" borderId="0" xfId="0" applyFont="1" applyAlignment="1">
      <alignment horizontal="center"/>
    </xf>
    <xf numFmtId="0" fontId="3" fillId="0" borderId="0" xfId="0" applyFont="1"/>
    <xf numFmtId="49" fontId="5" fillId="0" borderId="0" xfId="0" applyNumberFormat="1" applyFont="1" applyFill="1" applyBorder="1" applyAlignment="1" applyProtection="1">
      <alignment horizontal="center"/>
    </xf>
    <xf numFmtId="164" fontId="5" fillId="0" borderId="0" xfId="0" applyNumberFormat="1" applyFont="1" applyFill="1" applyBorder="1" applyAlignment="1" applyProtection="1">
      <alignment horizontal="center"/>
    </xf>
    <xf numFmtId="49" fontId="5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49" fontId="17" fillId="0" borderId="0" xfId="0" applyNumberFormat="1" applyFont="1" applyFill="1" applyAlignment="1" applyProtection="1">
      <alignment horizontal="left"/>
    </xf>
    <xf numFmtId="49" fontId="7" fillId="0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horizontal="center" wrapText="1"/>
    </xf>
    <xf numFmtId="40" fontId="4" fillId="0" borderId="0" xfId="0" applyNumberFormat="1" applyFont="1" applyFill="1" applyBorder="1"/>
    <xf numFmtId="0" fontId="4" fillId="0" borderId="0" xfId="0" applyFont="1" applyFill="1" applyBorder="1" applyAlignment="1"/>
    <xf numFmtId="0" fontId="4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 applyProtection="1">
      <alignment horizontal="left"/>
    </xf>
    <xf numFmtId="0" fontId="20" fillId="0" borderId="0" xfId="0" applyFont="1" applyFill="1" applyBorder="1"/>
    <xf numFmtId="0" fontId="20" fillId="0" borderId="0" xfId="0" applyFont="1" applyFill="1"/>
    <xf numFmtId="40" fontId="20" fillId="0" borderId="0" xfId="0" applyNumberFormat="1" applyFont="1" applyFill="1" applyBorder="1"/>
    <xf numFmtId="37" fontId="20" fillId="0" borderId="0" xfId="0" applyNumberFormat="1" applyFont="1" applyFill="1" applyProtection="1"/>
    <xf numFmtId="5" fontId="20" fillId="0" borderId="0" xfId="0" applyNumberFormat="1" applyFont="1" applyFill="1" applyProtection="1"/>
    <xf numFmtId="5" fontId="22" fillId="0" borderId="0" xfId="0" applyNumberFormat="1" applyFont="1" applyFill="1" applyProtection="1"/>
    <xf numFmtId="0" fontId="22" fillId="0" borderId="0" xfId="0" applyFont="1" applyFill="1"/>
    <xf numFmtId="7" fontId="22" fillId="0" borderId="0" xfId="0" applyNumberFormat="1" applyFont="1" applyFill="1" applyProtection="1"/>
    <xf numFmtId="0" fontId="6" fillId="0" borderId="0" xfId="0" applyFont="1" applyFill="1" applyBorder="1" applyAlignment="1">
      <alignment wrapText="1"/>
    </xf>
    <xf numFmtId="0" fontId="4" fillId="0" borderId="0" xfId="0" applyFont="1" applyAlignment="1">
      <alignment horizontal="right"/>
    </xf>
    <xf numFmtId="0" fontId="14" fillId="0" borderId="0" xfId="0" applyFont="1" applyFill="1" applyAlignment="1"/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Alignment="1">
      <alignment horizontal="right"/>
    </xf>
    <xf numFmtId="40" fontId="6" fillId="8" borderId="7" xfId="0" applyNumberFormat="1" applyFont="1" applyFill="1" applyBorder="1"/>
    <xf numFmtId="0" fontId="14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40" fontId="21" fillId="0" borderId="0" xfId="0" applyNumberFormat="1" applyFont="1" applyFill="1" applyBorder="1" applyAlignment="1">
      <alignment vertical="center"/>
    </xf>
    <xf numFmtId="40" fontId="3" fillId="0" borderId="0" xfId="0" applyNumberFormat="1" applyFont="1" applyFill="1" applyBorder="1" applyAlignment="1">
      <alignment vertical="center"/>
    </xf>
    <xf numFmtId="40" fontId="6" fillId="2" borderId="7" xfId="0" applyNumberFormat="1" applyFont="1" applyFill="1" applyBorder="1"/>
    <xf numFmtId="44" fontId="14" fillId="2" borderId="12" xfId="2" applyFont="1" applyFill="1" applyBorder="1"/>
    <xf numFmtId="44" fontId="14" fillId="3" borderId="8" xfId="2" applyFont="1" applyFill="1" applyBorder="1"/>
    <xf numFmtId="0" fontId="4" fillId="0" borderId="0" xfId="0" applyFont="1" applyFill="1" applyAlignment="1" applyProtection="1">
      <alignment horizontal="right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 applyProtection="1">
      <alignment horizontal="left"/>
    </xf>
    <xf numFmtId="0" fontId="14" fillId="0" borderId="0" xfId="0" applyFont="1" applyBorder="1" applyAlignment="1"/>
    <xf numFmtId="40" fontId="5" fillId="0" borderId="0" xfId="0" applyNumberFormat="1" applyFont="1" applyFill="1" applyBorder="1"/>
    <xf numFmtId="0" fontId="14" fillId="0" borderId="0" xfId="0" applyFont="1" applyAlignment="1">
      <alignment horizontal="right"/>
    </xf>
    <xf numFmtId="44" fontId="4" fillId="0" borderId="0" xfId="2" applyFont="1" applyFill="1" applyAlignment="1" applyProtection="1">
      <alignment horizontal="right"/>
    </xf>
    <xf numFmtId="0" fontId="4" fillId="0" borderId="0" xfId="4" applyFont="1" applyFill="1" applyBorder="1"/>
    <xf numFmtId="0" fontId="7" fillId="0" borderId="0" xfId="0" applyNumberFormat="1" applyFont="1" applyFill="1" applyBorder="1" applyAlignment="1" applyProtection="1">
      <alignment horizontal="fill"/>
    </xf>
    <xf numFmtId="0" fontId="4" fillId="0" borderId="3" xfId="4" applyFont="1" applyFill="1" applyBorder="1" applyAlignment="1" applyProtection="1">
      <alignment horizontal="left"/>
    </xf>
    <xf numFmtId="40" fontId="6" fillId="0" borderId="0" xfId="0" applyNumberFormat="1" applyFont="1" applyFill="1" applyBorder="1"/>
    <xf numFmtId="0" fontId="7" fillId="0" borderId="0" xfId="0" applyNumberFormat="1" applyFont="1" applyFill="1" applyBorder="1" applyAlignment="1" applyProtection="1">
      <alignment horizontal="left" vertical="center"/>
    </xf>
    <xf numFmtId="49" fontId="7" fillId="0" borderId="0" xfId="0" applyNumberFormat="1" applyFont="1" applyFill="1" applyBorder="1" applyAlignment="1" applyProtection="1">
      <alignment horizontal="center" vertical="center"/>
    </xf>
    <xf numFmtId="164" fontId="7" fillId="0" borderId="0" xfId="0" applyNumberFormat="1" applyFont="1" applyFill="1" applyBorder="1" applyAlignment="1" applyProtection="1">
      <alignment horizontal="center" vertical="center"/>
    </xf>
    <xf numFmtId="37" fontId="5" fillId="0" borderId="0" xfId="0" applyNumberFormat="1" applyFont="1" applyFill="1" applyBorder="1" applyAlignment="1" applyProtection="1">
      <alignment horizontal="center" vertical="center"/>
    </xf>
    <xf numFmtId="43" fontId="7" fillId="0" borderId="12" xfId="1" applyFont="1" applyFill="1" applyBorder="1" applyAlignment="1" applyProtection="1">
      <alignment horizontal="center" vertical="center"/>
    </xf>
    <xf numFmtId="0" fontId="5" fillId="0" borderId="0" xfId="0" applyNumberFormat="1" applyFont="1" applyAlignment="1" applyProtection="1">
      <alignment horizontal="left" vertical="top"/>
    </xf>
    <xf numFmtId="43" fontId="5" fillId="0" borderId="0" xfId="1" applyFont="1" applyAlignment="1" applyProtection="1">
      <alignment horizontal="right" vertical="top"/>
    </xf>
    <xf numFmtId="0" fontId="5" fillId="0" borderId="0" xfId="0" applyNumberFormat="1" applyFont="1" applyBorder="1" applyAlignment="1" applyProtection="1">
      <alignment horizontal="center" vertical="top"/>
    </xf>
    <xf numFmtId="43" fontId="5" fillId="0" borderId="0" xfId="1" applyFont="1" applyAlignment="1">
      <alignment vertical="top"/>
    </xf>
    <xf numFmtId="40" fontId="5" fillId="0" borderId="0" xfId="0" applyNumberFormat="1" applyFont="1" applyAlignment="1" applyProtection="1">
      <alignment horizontal="center" vertical="top"/>
    </xf>
    <xf numFmtId="0" fontId="5" fillId="0" borderId="0" xfId="0" applyNumberFormat="1" applyFont="1" applyAlignment="1">
      <alignment vertical="top"/>
    </xf>
    <xf numFmtId="40" fontId="5" fillId="0" borderId="0" xfId="0" applyNumberFormat="1" applyFont="1" applyAlignment="1">
      <alignment horizontal="center" vertical="top"/>
    </xf>
    <xf numFmtId="0" fontId="17" fillId="0" borderId="0" xfId="0" applyNumberFormat="1" applyFont="1" applyFill="1" applyBorder="1" applyAlignment="1" applyProtection="1">
      <alignment horizontal="left"/>
    </xf>
    <xf numFmtId="0" fontId="12" fillId="0" borderId="0" xfId="3" applyFont="1" applyFill="1" applyAlignment="1" applyProtection="1">
      <alignment horizontal="left"/>
    </xf>
    <xf numFmtId="0" fontId="5" fillId="0" borderId="0" xfId="0" applyFont="1" applyFill="1" applyAlignment="1" applyProtection="1">
      <alignment horizontal="center"/>
    </xf>
    <xf numFmtId="0" fontId="5" fillId="0" borderId="0" xfId="0" applyNumberFormat="1" applyFont="1"/>
    <xf numFmtId="43" fontId="5" fillId="0" borderId="0" xfId="1" applyFont="1"/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Border="1"/>
    <xf numFmtId="0" fontId="5" fillId="0" borderId="0" xfId="0" applyFont="1" applyBorder="1"/>
    <xf numFmtId="49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indent="1"/>
    </xf>
    <xf numFmtId="44" fontId="7" fillId="0" borderId="12" xfId="2" applyFont="1" applyFill="1" applyBorder="1" applyAlignment="1">
      <alignment horizontal="right" vertical="center"/>
    </xf>
    <xf numFmtId="44" fontId="7" fillId="0" borderId="12" xfId="2" applyFont="1" applyFill="1" applyBorder="1" applyAlignment="1">
      <alignment vertical="center"/>
    </xf>
    <xf numFmtId="39" fontId="5" fillId="0" borderId="0" xfId="1" applyNumberFormat="1" applyFont="1" applyFill="1" applyBorder="1" applyAlignment="1" applyProtection="1">
      <alignment horizontal="center"/>
    </xf>
    <xf numFmtId="39" fontId="5" fillId="0" borderId="0" xfId="0" applyNumberFormat="1" applyFont="1"/>
    <xf numFmtId="44" fontId="7" fillId="0" borderId="12" xfId="2" applyFont="1" applyFill="1" applyBorder="1" applyAlignment="1" applyProtection="1">
      <alignment horizontal="center" vertical="center"/>
    </xf>
    <xf numFmtId="44" fontId="7" fillId="0" borderId="12" xfId="2" applyFont="1" applyBorder="1"/>
    <xf numFmtId="0" fontId="7" fillId="0" borderId="0" xfId="0" applyNumberFormat="1" applyFont="1" applyAlignment="1" applyProtection="1">
      <alignment horizontal="left" vertical="top"/>
    </xf>
    <xf numFmtId="49" fontId="7" fillId="0" borderId="0" xfId="0" applyNumberFormat="1" applyFont="1" applyBorder="1" applyAlignment="1" applyProtection="1">
      <alignment horizontal="center" vertical="top"/>
    </xf>
    <xf numFmtId="164" fontId="7" fillId="0" borderId="0" xfId="0" applyNumberFormat="1" applyFont="1" applyBorder="1" applyAlignment="1" applyProtection="1">
      <alignment horizontal="center" vertical="top"/>
    </xf>
    <xf numFmtId="0" fontId="7" fillId="0" borderId="0" xfId="0" applyNumberFormat="1" applyFont="1" applyBorder="1" applyAlignment="1" applyProtection="1">
      <alignment horizontal="center" vertical="top"/>
    </xf>
    <xf numFmtId="0" fontId="7" fillId="0" borderId="0" xfId="0" applyNumberFormat="1" applyFont="1" applyAlignment="1">
      <alignment vertical="top"/>
    </xf>
    <xf numFmtId="43" fontId="7" fillId="0" borderId="0" xfId="1" applyFont="1" applyAlignment="1"/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center"/>
    </xf>
    <xf numFmtId="0" fontId="24" fillId="0" borderId="0" xfId="3" applyFont="1" applyFill="1" applyAlignment="1" applyProtection="1">
      <alignment horizontal="left"/>
    </xf>
    <xf numFmtId="0" fontId="17" fillId="12" borderId="0" xfId="0" applyNumberFormat="1" applyFont="1" applyFill="1" applyBorder="1" applyAlignment="1" applyProtection="1">
      <alignment horizontal="left"/>
    </xf>
    <xf numFmtId="39" fontId="5" fillId="0" borderId="0" xfId="0" applyNumberFormat="1" applyFont="1" applyFill="1" applyBorder="1" applyAlignment="1" applyProtection="1">
      <alignment horizontal="left"/>
    </xf>
    <xf numFmtId="0" fontId="5" fillId="0" borderId="0" xfId="0" applyFont="1" applyFill="1" applyAlignment="1">
      <alignment horizontal="right"/>
    </xf>
    <xf numFmtId="5" fontId="17" fillId="0" borderId="0" xfId="0" applyNumberFormat="1" applyFont="1" applyFill="1" applyAlignment="1" applyProtection="1">
      <alignment horizontal="right" indent="1"/>
    </xf>
    <xf numFmtId="0" fontId="5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5" fillId="0" borderId="0" xfId="0" applyFont="1" applyAlignment="1">
      <alignment horizontal="right"/>
    </xf>
    <xf numFmtId="44" fontId="7" fillId="0" borderId="12" xfId="2" applyFont="1" applyFill="1" applyBorder="1"/>
    <xf numFmtId="44" fontId="7" fillId="0" borderId="12" xfId="2" applyFont="1" applyFill="1" applyBorder="1" applyAlignment="1" applyProtection="1">
      <alignment horizontal="left"/>
    </xf>
    <xf numFmtId="43" fontId="25" fillId="0" borderId="0" xfId="1" applyFont="1" applyFill="1" applyAlignment="1">
      <alignment horizontal="left"/>
    </xf>
    <xf numFmtId="43" fontId="7" fillId="0" borderId="0" xfId="1" applyFont="1"/>
    <xf numFmtId="164" fontId="7" fillId="0" borderId="0" xfId="0" applyNumberFormat="1" applyFont="1" applyBorder="1" applyAlignment="1">
      <alignment horizontal="center" vertical="top"/>
    </xf>
    <xf numFmtId="49" fontId="7" fillId="0" borderId="0" xfId="0" applyNumberFormat="1" applyFont="1" applyAlignment="1">
      <alignment horizontal="left"/>
    </xf>
    <xf numFmtId="49" fontId="7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 applyProtection="1">
      <alignment horizontal="left"/>
    </xf>
    <xf numFmtId="43" fontId="5" fillId="0" borderId="0" xfId="1" applyFont="1" applyFill="1" applyAlignment="1">
      <alignment horizontal="center"/>
    </xf>
    <xf numFmtId="0" fontId="7" fillId="0" borderId="0" xfId="0" applyFont="1" applyFill="1" applyBorder="1" applyAlignment="1">
      <alignment vertical="center"/>
    </xf>
    <xf numFmtId="39" fontId="5" fillId="0" borderId="0" xfId="1" applyNumberFormat="1" applyFont="1" applyAlignment="1">
      <alignment horizontal="center" vertical="top"/>
    </xf>
    <xf numFmtId="39" fontId="5" fillId="0" borderId="0" xfId="1" applyNumberFormat="1" applyFont="1" applyFill="1" applyBorder="1" applyAlignment="1">
      <alignment horizontal="center"/>
    </xf>
    <xf numFmtId="39" fontId="5" fillId="0" borderId="0" xfId="0" applyNumberFormat="1" applyFont="1" applyFill="1" applyBorder="1" applyAlignment="1">
      <alignment horizontal="center"/>
    </xf>
    <xf numFmtId="39" fontId="5" fillId="0" borderId="0" xfId="0" applyNumberFormat="1" applyFont="1" applyFill="1" applyAlignment="1" applyProtection="1">
      <alignment horizontal="center"/>
    </xf>
    <xf numFmtId="0" fontId="7" fillId="0" borderId="0" xfId="0" applyNumberFormat="1" applyFont="1" applyFill="1" applyBorder="1" applyAlignment="1" applyProtection="1">
      <alignment horizontal="right" vertical="center"/>
    </xf>
    <xf numFmtId="43" fontId="24" fillId="0" borderId="0" xfId="1" applyFont="1" applyFill="1" applyAlignment="1" applyProtection="1">
      <alignment horizontal="left"/>
    </xf>
    <xf numFmtId="44" fontId="7" fillId="0" borderId="12" xfId="0" applyNumberFormat="1" applyFont="1" applyFill="1" applyBorder="1" applyAlignment="1">
      <alignment vertical="center"/>
    </xf>
    <xf numFmtId="43" fontId="5" fillId="0" borderId="0" xfId="1" applyFont="1" applyAlignment="1" applyProtection="1">
      <alignment horizontal="center" vertical="top"/>
    </xf>
    <xf numFmtId="43" fontId="5" fillId="0" borderId="0" xfId="1" applyFont="1" applyAlignment="1">
      <alignment horizontal="center" vertical="top"/>
    </xf>
    <xf numFmtId="43" fontId="5" fillId="0" borderId="0" xfId="1" applyFont="1" applyFill="1" applyBorder="1" applyAlignment="1">
      <alignment horizontal="center"/>
    </xf>
    <xf numFmtId="43" fontId="12" fillId="0" borderId="0" xfId="1" applyFont="1" applyFill="1" applyAlignment="1" applyProtection="1">
      <alignment horizontal="center"/>
    </xf>
    <xf numFmtId="43" fontId="17" fillId="0" borderId="0" xfId="1" applyFont="1" applyFill="1" applyAlignment="1" applyProtection="1">
      <alignment horizontal="center"/>
    </xf>
    <xf numFmtId="5" fontId="17" fillId="0" borderId="0" xfId="0" applyNumberFormat="1" applyFont="1" applyFill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>
      <alignment vertical="center"/>
    </xf>
    <xf numFmtId="164" fontId="13" fillId="0" borderId="0" xfId="0" applyNumberFormat="1" applyFont="1" applyBorder="1" applyAlignment="1">
      <alignment horizontal="center" vertical="top"/>
    </xf>
    <xf numFmtId="5" fontId="5" fillId="0" borderId="0" xfId="0" applyNumberFormat="1" applyFont="1" applyFill="1" applyBorder="1" applyAlignment="1" applyProtection="1">
      <alignment horizontal="center"/>
    </xf>
    <xf numFmtId="40" fontId="5" fillId="0" borderId="0" xfId="0" applyNumberFormat="1" applyFont="1" applyFill="1" applyBorder="1" applyAlignment="1" applyProtection="1">
      <alignment horizontal="center"/>
    </xf>
    <xf numFmtId="40" fontId="5" fillId="0" borderId="0" xfId="0" applyNumberFormat="1" applyFont="1" applyFill="1" applyAlignment="1">
      <alignment horizontal="center"/>
    </xf>
    <xf numFmtId="0" fontId="5" fillId="0" borderId="0" xfId="0" applyNumberFormat="1" applyFont="1" applyAlignment="1">
      <alignment horizontal="center" vertical="top"/>
    </xf>
    <xf numFmtId="40" fontId="5" fillId="0" borderId="0" xfId="0" applyNumberFormat="1" applyFont="1" applyFill="1" applyAlignment="1" applyProtection="1">
      <alignment horizontal="center"/>
    </xf>
    <xf numFmtId="10" fontId="7" fillId="0" borderId="0" xfId="0" applyNumberFormat="1" applyFont="1" applyFill="1" applyAlignment="1">
      <alignment horizontal="center"/>
    </xf>
    <xf numFmtId="0" fontId="7" fillId="0" borderId="1" xfId="0" applyNumberFormat="1" applyFont="1" applyFill="1" applyBorder="1" applyAlignment="1" applyProtection="1">
      <alignment horizontal="left"/>
    </xf>
    <xf numFmtId="44" fontId="7" fillId="0" borderId="12" xfId="2" applyFont="1" applyBorder="1" applyAlignment="1" applyProtection="1">
      <alignment horizontal="center" vertical="top"/>
    </xf>
    <xf numFmtId="44" fontId="7" fillId="0" borderId="12" xfId="2" applyFont="1" applyFill="1" applyBorder="1" applyAlignment="1">
      <alignment horizontal="center"/>
    </xf>
    <xf numFmtId="44" fontId="7" fillId="0" borderId="12" xfId="2" applyFont="1" applyFill="1" applyBorder="1" applyAlignment="1" applyProtection="1">
      <alignment horizontal="center"/>
    </xf>
    <xf numFmtId="44" fontId="13" fillId="0" borderId="12" xfId="2" applyFont="1" applyBorder="1" applyAlignment="1" applyProtection="1">
      <alignment horizontal="center" vertical="top"/>
    </xf>
    <xf numFmtId="49" fontId="13" fillId="0" borderId="0" xfId="0" applyNumberFormat="1" applyFont="1" applyBorder="1" applyAlignment="1">
      <alignment horizontal="center" vertical="top"/>
    </xf>
    <xf numFmtId="44" fontId="13" fillId="0" borderId="12" xfId="2" applyFont="1" applyBorder="1" applyAlignment="1">
      <alignment horizontal="center" vertical="top"/>
    </xf>
    <xf numFmtId="0" fontId="26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/>
    <xf numFmtId="40" fontId="4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6" fillId="0" borderId="0" xfId="0" applyFont="1" applyBorder="1" applyAlignment="1">
      <alignment horizontal="center"/>
    </xf>
    <xf numFmtId="44" fontId="6" fillId="11" borderId="6" xfId="2" applyFont="1" applyFill="1" applyBorder="1"/>
    <xf numFmtId="0" fontId="4" fillId="0" borderId="2" xfId="0" applyFont="1" applyFill="1" applyBorder="1"/>
    <xf numFmtId="0" fontId="4" fillId="0" borderId="0" xfId="0" applyFont="1" applyFill="1" applyBorder="1" applyAlignment="1">
      <alignment horizontal="center"/>
    </xf>
    <xf numFmtId="7" fontId="4" fillId="0" borderId="0" xfId="0" applyNumberFormat="1" applyFont="1" applyFill="1" applyBorder="1" applyProtection="1"/>
    <xf numFmtId="7" fontId="20" fillId="0" borderId="1" xfId="0" applyNumberFormat="1" applyFont="1" applyFill="1" applyBorder="1" applyProtection="1"/>
    <xf numFmtId="7" fontId="4" fillId="0" borderId="1" xfId="0" applyNumberFormat="1" applyFont="1" applyFill="1" applyBorder="1" applyProtection="1"/>
    <xf numFmtId="0" fontId="4" fillId="0" borderId="1" xfId="0" applyFont="1" applyFill="1" applyBorder="1"/>
    <xf numFmtId="0" fontId="4" fillId="0" borderId="5" xfId="0" applyFont="1" applyFill="1" applyBorder="1"/>
    <xf numFmtId="0" fontId="29" fillId="0" borderId="0" xfId="3" applyFont="1" applyAlignment="1" applyProtection="1">
      <alignment horizontal="center"/>
    </xf>
    <xf numFmtId="0" fontId="14" fillId="0" borderId="0" xfId="0" applyFont="1" applyFill="1" applyAlignment="1">
      <alignment horizontal="center"/>
    </xf>
    <xf numFmtId="44" fontId="6" fillId="0" borderId="0" xfId="2" applyFont="1" applyFill="1" applyBorder="1"/>
    <xf numFmtId="0" fontId="0" fillId="0" borderId="0" xfId="0" applyFill="1" applyBorder="1"/>
    <xf numFmtId="43" fontId="5" fillId="0" borderId="0" xfId="1" applyFont="1" applyFill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horizontal="fill" vertical="center"/>
    </xf>
    <xf numFmtId="39" fontId="5" fillId="0" borderId="0" xfId="1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49" fontId="5" fillId="0" borderId="0" xfId="0" applyNumberFormat="1" applyFont="1" applyFill="1" applyBorder="1" applyAlignment="1" applyProtection="1">
      <alignment horizontal="center" vertical="center"/>
    </xf>
    <xf numFmtId="164" fontId="5" fillId="0" borderId="0" xfId="0" applyNumberFormat="1" applyFont="1" applyFill="1" applyBorder="1" applyAlignment="1" applyProtection="1">
      <alignment horizontal="center" vertical="center"/>
    </xf>
    <xf numFmtId="39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 applyProtection="1">
      <alignment horizontal="fill" vertical="center"/>
    </xf>
    <xf numFmtId="0" fontId="11" fillId="0" borderId="0" xfId="0" applyNumberFormat="1" applyFont="1" applyAlignment="1" applyProtection="1">
      <alignment horizontal="left" vertical="center"/>
    </xf>
    <xf numFmtId="39" fontId="11" fillId="0" borderId="0" xfId="1" applyNumberFormat="1" applyFont="1" applyAlignment="1" applyProtection="1">
      <alignment horizontal="center" vertical="center"/>
    </xf>
    <xf numFmtId="0" fontId="5" fillId="0" borderId="0" xfId="0" applyFont="1" applyAlignment="1">
      <alignment horizontal="center" vertical="center"/>
    </xf>
    <xf numFmtId="49" fontId="13" fillId="0" borderId="0" xfId="0" applyNumberFormat="1" applyFont="1" applyBorder="1" applyAlignment="1" applyProtection="1">
      <alignment horizontal="center" vertical="center"/>
    </xf>
    <xf numFmtId="164" fontId="13" fillId="0" borderId="0" xfId="0" applyNumberFormat="1" applyFont="1" applyBorder="1" applyAlignment="1" applyProtection="1">
      <alignment horizontal="center" vertical="center"/>
    </xf>
    <xf numFmtId="43" fontId="7" fillId="0" borderId="0" xfId="1" applyFont="1" applyFill="1" applyBorder="1" applyAlignment="1">
      <alignment horizontal="center" vertical="center"/>
    </xf>
    <xf numFmtId="0" fontId="1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fill" vertical="center"/>
    </xf>
    <xf numFmtId="39" fontId="11" fillId="0" borderId="0" xfId="1" applyNumberFormat="1" applyFont="1" applyAlignment="1">
      <alignment horizontal="center" vertical="center"/>
    </xf>
    <xf numFmtId="40" fontId="11" fillId="0" borderId="0" xfId="0" applyNumberFormat="1" applyFont="1" applyAlignment="1" applyProtection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164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11" fillId="0" borderId="0" xfId="0" applyNumberFormat="1" applyFont="1" applyAlignment="1">
      <alignment vertical="center"/>
    </xf>
    <xf numFmtId="40" fontId="11" fillId="0" borderId="0" xfId="0" applyNumberFormat="1" applyFont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43" fontId="5" fillId="0" borderId="0" xfId="1" applyFont="1" applyFill="1" applyBorder="1" applyAlignment="1">
      <alignment horizontal="center" vertical="center"/>
    </xf>
    <xf numFmtId="0" fontId="5" fillId="0" borderId="0" xfId="0" applyNumberFormat="1" applyFont="1" applyAlignment="1" applyProtection="1">
      <alignment horizontal="left" vertical="center"/>
    </xf>
    <xf numFmtId="39" fontId="5" fillId="0" borderId="0" xfId="1" applyNumberFormat="1" applyFont="1" applyAlignment="1" applyProtection="1">
      <alignment horizontal="center" vertical="center"/>
    </xf>
    <xf numFmtId="0" fontId="5" fillId="0" borderId="0" xfId="0" applyNumberFormat="1" applyFont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39" fontId="5" fillId="0" borderId="0" xfId="1" applyNumberFormat="1" applyFont="1" applyAlignment="1">
      <alignment horizontal="center" vertical="center"/>
    </xf>
    <xf numFmtId="40" fontId="5" fillId="0" borderId="0" xfId="0" applyNumberFormat="1" applyFont="1" applyAlignment="1" applyProtection="1">
      <alignment horizontal="center" vertical="center"/>
    </xf>
    <xf numFmtId="43" fontId="5" fillId="0" borderId="0" xfId="1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Alignment="1">
      <alignment vertical="center"/>
    </xf>
    <xf numFmtId="40" fontId="5" fillId="0" borderId="0" xfId="0" applyNumberFormat="1" applyFont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3" fontId="5" fillId="0" borderId="0" xfId="1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/>
    </xf>
    <xf numFmtId="39" fontId="5" fillId="0" borderId="0" xfId="1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7" fontId="5" fillId="0" borderId="0" xfId="0" applyNumberFormat="1" applyFont="1" applyFill="1" applyAlignment="1" applyProtection="1">
      <alignment vertical="center"/>
    </xf>
    <xf numFmtId="43" fontId="5" fillId="0" borderId="0" xfId="1" applyFont="1" applyAlignment="1">
      <alignment horizontal="center" vertical="center"/>
    </xf>
    <xf numFmtId="0" fontId="5" fillId="0" borderId="0" xfId="0" applyFont="1" applyAlignment="1">
      <alignment vertical="center"/>
    </xf>
    <xf numFmtId="49" fontId="7" fillId="0" borderId="0" xfId="0" applyNumberFormat="1" applyFont="1" applyBorder="1" applyAlignment="1" applyProtection="1">
      <alignment horizontal="center" vertical="center"/>
    </xf>
    <xf numFmtId="164" fontId="7" fillId="0" borderId="0" xfId="0" applyNumberFormat="1" applyFont="1" applyBorder="1" applyAlignment="1" applyProtection="1">
      <alignment horizontal="center" vertical="center"/>
    </xf>
    <xf numFmtId="0" fontId="7" fillId="0" borderId="0" xfId="0" applyNumberFormat="1" applyFont="1" applyBorder="1" applyAlignment="1" applyProtection="1">
      <alignment horizontal="center" vertical="center"/>
    </xf>
    <xf numFmtId="43" fontId="7" fillId="0" borderId="0" xfId="1" applyFont="1" applyFill="1" applyAlignment="1" applyProtection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43" fontId="7" fillId="0" borderId="0" xfId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43" fontId="5" fillId="0" borderId="0" xfId="1" applyFont="1" applyFill="1" applyBorder="1" applyAlignment="1" applyProtection="1">
      <alignment horizontal="center" vertical="center"/>
    </xf>
    <xf numFmtId="0" fontId="5" fillId="0" borderId="0" xfId="0" applyNumberFormat="1" applyFont="1" applyBorder="1" applyAlignment="1" applyProtection="1">
      <alignment vertical="center"/>
    </xf>
    <xf numFmtId="39" fontId="5" fillId="0" borderId="0" xfId="1" applyNumberFormat="1" applyFont="1" applyBorder="1" applyAlignment="1" applyProtection="1">
      <alignment horizontal="center" vertical="center"/>
    </xf>
    <xf numFmtId="0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43" fontId="7" fillId="0" borderId="0" xfId="1" applyFont="1" applyFill="1" applyAlignment="1" applyProtection="1">
      <alignment horizontal="center"/>
    </xf>
    <xf numFmtId="5" fontId="17" fillId="0" borderId="0" xfId="0" applyNumberFormat="1" applyFont="1" applyFill="1" applyAlignment="1" applyProtection="1">
      <alignment horizontal="center" vertical="center"/>
    </xf>
    <xf numFmtId="49" fontId="7" fillId="0" borderId="0" xfId="0" applyNumberFormat="1" applyFont="1" applyBorder="1" applyAlignment="1" applyProtection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11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horizontal="center" vertical="center"/>
    </xf>
    <xf numFmtId="43" fontId="7" fillId="0" borderId="0" xfId="1" applyFont="1" applyFill="1" applyBorder="1" applyAlignment="1" applyProtection="1">
      <alignment horizontal="center" vertical="center"/>
    </xf>
    <xf numFmtId="43" fontId="5" fillId="0" borderId="0" xfId="1" applyFont="1" applyAlignment="1" applyProtection="1">
      <alignment horizontal="center" vertical="center"/>
    </xf>
    <xf numFmtId="0" fontId="5" fillId="0" borderId="0" xfId="0" applyFont="1" applyFill="1" applyAlignment="1" applyProtection="1">
      <alignment horizontal="center" vertical="center"/>
    </xf>
    <xf numFmtId="43" fontId="11" fillId="0" borderId="0" xfId="1" applyFont="1" applyAlignment="1" applyProtection="1">
      <alignment horizontal="center" vertical="center"/>
    </xf>
    <xf numFmtId="43" fontId="11" fillId="0" borderId="0" xfId="1" applyFont="1" applyAlignment="1">
      <alignment horizontal="center" vertical="center"/>
    </xf>
    <xf numFmtId="0" fontId="5" fillId="0" borderId="0" xfId="0" applyNumberFormat="1" applyFont="1" applyAlignment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39" fontId="6" fillId="0" borderId="0" xfId="0" applyNumberFormat="1" applyFont="1" applyFill="1" applyBorder="1" applyAlignment="1">
      <alignment horizontal="center"/>
    </xf>
    <xf numFmtId="43" fontId="5" fillId="0" borderId="0" xfId="0" applyNumberFormat="1" applyFont="1" applyAlignment="1">
      <alignment horizontal="center" vertical="center"/>
    </xf>
    <xf numFmtId="43" fontId="5" fillId="0" borderId="0" xfId="1" applyFont="1" applyAlignment="1" applyProtection="1">
      <alignment horizontal="right" vertical="center"/>
    </xf>
    <xf numFmtId="43" fontId="5" fillId="0" borderId="0" xfId="1" applyFont="1" applyAlignment="1">
      <alignment horizontal="right" vertical="center"/>
    </xf>
    <xf numFmtId="43" fontId="5" fillId="0" borderId="1" xfId="1" applyFont="1" applyBorder="1" applyAlignment="1" applyProtection="1">
      <alignment horizontal="center" vertical="center"/>
    </xf>
    <xf numFmtId="43" fontId="7" fillId="0" borderId="16" xfId="1" applyFont="1" applyFill="1" applyBorder="1" applyAlignment="1">
      <alignment horizontal="center" vertical="center"/>
    </xf>
    <xf numFmtId="43" fontId="13" fillId="0" borderId="16" xfId="0" applyNumberFormat="1" applyFont="1" applyBorder="1" applyAlignment="1" applyProtection="1">
      <alignment horizontal="center" vertical="center"/>
    </xf>
    <xf numFmtId="43" fontId="5" fillId="0" borderId="0" xfId="0" applyNumberFormat="1" applyFont="1" applyFill="1" applyBorder="1" applyAlignment="1" applyProtection="1">
      <alignment horizontal="fill"/>
    </xf>
    <xf numFmtId="14" fontId="6" fillId="0" borderId="0" xfId="0" applyNumberFormat="1" applyFont="1" applyAlignment="1">
      <alignment horizontal="left"/>
    </xf>
    <xf numFmtId="43" fontId="5" fillId="0" borderId="16" xfId="1" applyFont="1" applyFill="1" applyBorder="1" applyAlignment="1">
      <alignment horizontal="center" vertical="center"/>
    </xf>
    <xf numFmtId="43" fontId="5" fillId="0" borderId="0" xfId="0" applyNumberFormat="1" applyFont="1" applyFill="1" applyAlignment="1">
      <alignment horizontal="center" vertical="center"/>
    </xf>
    <xf numFmtId="43" fontId="7" fillId="0" borderId="16" xfId="0" applyNumberFormat="1" applyFont="1" applyFill="1" applyBorder="1" applyAlignment="1">
      <alignment horizontal="center" vertical="center"/>
    </xf>
    <xf numFmtId="43" fontId="5" fillId="0" borderId="0" xfId="0" applyNumberFormat="1" applyFont="1" applyFill="1"/>
    <xf numFmtId="43" fontId="5" fillId="0" borderId="1" xfId="1" applyFont="1" applyBorder="1" applyAlignment="1">
      <alignment horizontal="center" vertical="center"/>
    </xf>
    <xf numFmtId="43" fontId="5" fillId="0" borderId="0" xfId="0" applyNumberFormat="1" applyFont="1" applyFill="1" applyBorder="1" applyAlignment="1">
      <alignment horizontal="center" vertical="center"/>
    </xf>
    <xf numFmtId="43" fontId="7" fillId="0" borderId="0" xfId="0" applyNumberFormat="1" applyFont="1" applyBorder="1" applyAlignment="1" applyProtection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0" fontId="5" fillId="0" borderId="0" xfId="0" applyNumberFormat="1" applyFont="1" applyAlignment="1">
      <alignment horizontal="left" vertical="top"/>
    </xf>
    <xf numFmtId="43" fontId="5" fillId="0" borderId="0" xfId="1" applyFont="1" applyBorder="1" applyAlignment="1" applyProtection="1">
      <alignment horizontal="center" vertical="center"/>
    </xf>
    <xf numFmtId="43" fontId="5" fillId="0" borderId="16" xfId="1" applyFont="1" applyBorder="1" applyAlignment="1" applyProtection="1">
      <alignment horizontal="center" vertical="center"/>
    </xf>
    <xf numFmtId="43" fontId="7" fillId="0" borderId="16" xfId="0" applyNumberFormat="1" applyFont="1" applyBorder="1" applyAlignment="1" applyProtection="1">
      <alignment horizontal="center" vertical="center"/>
    </xf>
    <xf numFmtId="0" fontId="31" fillId="0" borderId="0" xfId="5" applyFont="1" applyFill="1" applyBorder="1" applyAlignment="1">
      <alignment horizontal="left"/>
    </xf>
    <xf numFmtId="0" fontId="0" fillId="0" borderId="0" xfId="0"/>
    <xf numFmtId="0" fontId="5" fillId="0" borderId="0" xfId="0" applyFont="1" applyFill="1"/>
    <xf numFmtId="43" fontId="7" fillId="0" borderId="0" xfId="1" applyFont="1" applyFill="1" applyBorder="1" applyAlignment="1">
      <alignment horizontal="center" vertical="center"/>
    </xf>
    <xf numFmtId="49" fontId="7" fillId="0" borderId="0" xfId="0" applyNumberFormat="1" applyFont="1" applyBorder="1" applyAlignment="1" applyProtection="1">
      <alignment horizontal="center" vertical="center"/>
    </xf>
    <xf numFmtId="164" fontId="7" fillId="0" borderId="0" xfId="0" applyNumberFormat="1" applyFont="1" applyBorder="1" applyAlignment="1" applyProtection="1">
      <alignment horizontal="center" vertical="center"/>
    </xf>
    <xf numFmtId="0" fontId="31" fillId="0" borderId="0" xfId="5" applyFont="1" applyAlignment="1">
      <alignment horizontal="left"/>
    </xf>
    <xf numFmtId="0" fontId="31" fillId="0" borderId="1" xfId="5" applyFont="1" applyBorder="1" applyAlignment="1">
      <alignment horizontal="center" vertical="center"/>
    </xf>
    <xf numFmtId="0" fontId="34" fillId="0" borderId="0" xfId="5" applyFont="1" applyBorder="1" applyAlignment="1"/>
    <xf numFmtId="0" fontId="34" fillId="0" borderId="0" xfId="5" applyFont="1" applyBorder="1"/>
    <xf numFmtId="0" fontId="35" fillId="0" borderId="0" xfId="5" applyFont="1" applyBorder="1"/>
    <xf numFmtId="0" fontId="32" fillId="0" borderId="0" xfId="0" applyFont="1" applyAlignment="1">
      <alignment horizontal="right"/>
    </xf>
    <xf numFmtId="43" fontId="31" fillId="0" borderId="0" xfId="1" applyFont="1" applyBorder="1" applyAlignment="1">
      <alignment horizontal="center" vertical="center"/>
    </xf>
    <xf numFmtId="0" fontId="31" fillId="0" borderId="0" xfId="5" applyFont="1" applyBorder="1" applyAlignment="1">
      <alignment horizontal="left"/>
    </xf>
    <xf numFmtId="0" fontId="5" fillId="0" borderId="0" xfId="0" applyFont="1" applyBorder="1" applyAlignment="1">
      <alignment horizontal="center" vertical="center"/>
    </xf>
    <xf numFmtId="43" fontId="5" fillId="0" borderId="0" xfId="0" applyNumberFormat="1" applyFont="1" applyBorder="1" applyAlignment="1">
      <alignment horizontal="center" vertical="center"/>
    </xf>
    <xf numFmtId="0" fontId="33" fillId="0" borderId="0" xfId="0" applyFont="1"/>
    <xf numFmtId="43" fontId="5" fillId="0" borderId="1" xfId="1" applyFont="1" applyBorder="1" applyAlignment="1">
      <alignment horizontal="right" vertical="center"/>
    </xf>
    <xf numFmtId="0" fontId="31" fillId="0" borderId="0" xfId="5" applyFont="1"/>
    <xf numFmtId="0" fontId="31" fillId="0" borderId="0" xfId="5" applyFont="1" applyBorder="1" applyAlignment="1">
      <alignment horizontal="center" vertical="center"/>
    </xf>
    <xf numFmtId="0" fontId="33" fillId="0" borderId="0" xfId="0" applyFont="1" applyAlignment="1">
      <alignment horizontal="right"/>
    </xf>
    <xf numFmtId="43" fontId="1" fillId="0" borderId="0" xfId="1" applyFont="1" applyBorder="1" applyAlignment="1">
      <alignment horizontal="center" vertical="center"/>
    </xf>
    <xf numFmtId="43" fontId="1" fillId="0" borderId="1" xfId="1" applyFont="1" applyBorder="1" applyAlignment="1">
      <alignment horizontal="center" vertical="center"/>
    </xf>
    <xf numFmtId="0" fontId="1" fillId="0" borderId="0" xfId="5" applyFont="1" applyAlignment="1"/>
    <xf numFmtId="0" fontId="1" fillId="0" borderId="0" xfId="5" applyFont="1"/>
    <xf numFmtId="0" fontId="36" fillId="0" borderId="0" xfId="5" applyFont="1"/>
    <xf numFmtId="0" fontId="36" fillId="0" borderId="0" xfId="5" applyFont="1" applyBorder="1"/>
    <xf numFmtId="0" fontId="33" fillId="0" borderId="0" xfId="0" applyNumberFormat="1" applyFont="1" applyBorder="1" applyAlignment="1" applyProtection="1">
      <alignment horizontal="left" vertical="center"/>
    </xf>
    <xf numFmtId="43" fontId="33" fillId="0" borderId="0" xfId="1" applyFont="1" applyBorder="1" applyAlignment="1" applyProtection="1">
      <alignment horizontal="center" vertical="center"/>
    </xf>
    <xf numFmtId="0" fontId="33" fillId="0" borderId="0" xfId="0" applyFont="1" applyBorder="1" applyAlignment="1">
      <alignment horizontal="center" vertical="center"/>
    </xf>
    <xf numFmtId="43" fontId="33" fillId="0" borderId="0" xfId="0" applyNumberFormat="1" applyFont="1" applyBorder="1" applyAlignment="1">
      <alignment horizontal="center" vertical="center"/>
    </xf>
    <xf numFmtId="0" fontId="31" fillId="0" borderId="0" xfId="5" applyFont="1" applyAlignment="1">
      <alignment horizontal="left" vertical="center"/>
    </xf>
    <xf numFmtId="0" fontId="31" fillId="0" borderId="0" xfId="5" applyFont="1" applyAlignment="1"/>
    <xf numFmtId="43" fontId="33" fillId="0" borderId="0" xfId="1" applyFont="1" applyBorder="1" applyAlignment="1" applyProtection="1">
      <alignment horizontal="right" vertical="center"/>
    </xf>
    <xf numFmtId="43" fontId="5" fillId="0" borderId="1" xfId="1" applyFont="1" applyFill="1" applyBorder="1" applyAlignment="1" applyProtection="1">
      <alignment horizontal="center" vertical="center"/>
    </xf>
    <xf numFmtId="43" fontId="5" fillId="0" borderId="0" xfId="0" applyNumberFormat="1" applyFont="1" applyFill="1" applyBorder="1" applyAlignment="1" applyProtection="1">
      <alignment horizontal="center" vertical="center"/>
    </xf>
    <xf numFmtId="43" fontId="7" fillId="0" borderId="0" xfId="1" applyFont="1" applyFill="1" applyBorder="1"/>
    <xf numFmtId="0" fontId="7" fillId="0" borderId="0" xfId="0" applyFont="1" applyFill="1" applyBorder="1" applyAlignment="1">
      <alignment horizontal="center"/>
    </xf>
    <xf numFmtId="43" fontId="11" fillId="0" borderId="0" xfId="1" applyFont="1" applyBorder="1" applyAlignment="1" applyProtection="1">
      <alignment horizontal="center" vertical="center"/>
    </xf>
    <xf numFmtId="0" fontId="5" fillId="0" borderId="1" xfId="0" applyFont="1" applyFill="1" applyBorder="1"/>
    <xf numFmtId="14" fontId="7" fillId="0" borderId="0" xfId="1" applyNumberFormat="1" applyFont="1" applyFill="1" applyAlignment="1">
      <alignment horizontal="center" vertical="center"/>
    </xf>
    <xf numFmtId="43" fontId="5" fillId="0" borderId="1" xfId="1" applyFont="1" applyFill="1" applyBorder="1"/>
    <xf numFmtId="7" fontId="4" fillId="0" borderId="3" xfId="0" applyNumberFormat="1" applyFont="1" applyFill="1" applyBorder="1" applyAlignment="1" applyProtection="1">
      <alignment horizontal="left"/>
    </xf>
    <xf numFmtId="7" fontId="20" fillId="0" borderId="0" xfId="0" applyNumberFormat="1" applyFont="1" applyFill="1" applyBorder="1" applyProtection="1"/>
    <xf numFmtId="44" fontId="30" fillId="4" borderId="17" xfId="2" applyFont="1" applyFill="1" applyBorder="1"/>
    <xf numFmtId="44" fontId="4" fillId="0" borderId="0" xfId="0" applyNumberFormat="1" applyFont="1" applyFill="1" applyBorder="1"/>
    <xf numFmtId="0" fontId="4" fillId="0" borderId="18" xfId="4" applyFont="1" applyFill="1" applyBorder="1" applyAlignment="1" applyProtection="1">
      <alignment horizontal="left"/>
    </xf>
    <xf numFmtId="0" fontId="4" fillId="0" borderId="16" xfId="0" applyFont="1" applyFill="1" applyBorder="1"/>
    <xf numFmtId="6" fontId="4" fillId="0" borderId="16" xfId="4" applyNumberFormat="1" applyFont="1" applyFill="1" applyBorder="1"/>
    <xf numFmtId="40" fontId="4" fillId="0" borderId="16" xfId="0" applyNumberFormat="1" applyFont="1" applyFill="1" applyBorder="1"/>
    <xf numFmtId="0" fontId="4" fillId="0" borderId="19" xfId="0" applyFont="1" applyFill="1" applyBorder="1"/>
    <xf numFmtId="7" fontId="4" fillId="0" borderId="4" xfId="0" applyNumberFormat="1" applyFont="1" applyFill="1" applyBorder="1" applyProtection="1"/>
    <xf numFmtId="5" fontId="4" fillId="0" borderId="1" xfId="0" applyNumberFormat="1" applyFont="1" applyFill="1" applyBorder="1" applyProtection="1"/>
    <xf numFmtId="0" fontId="6" fillId="0" borderId="13" xfId="4" applyFont="1" applyBorder="1" applyAlignment="1">
      <alignment horizontal="center"/>
    </xf>
    <xf numFmtId="0" fontId="6" fillId="0" borderId="14" xfId="4" applyFont="1" applyBorder="1" applyAlignment="1">
      <alignment horizontal="center"/>
    </xf>
    <xf numFmtId="0" fontId="6" fillId="0" borderId="15" xfId="4" applyFont="1" applyBorder="1" applyAlignment="1">
      <alignment horizontal="center"/>
    </xf>
    <xf numFmtId="40" fontId="14" fillId="5" borderId="9" xfId="0" applyNumberFormat="1" applyFont="1" applyFill="1" applyBorder="1" applyAlignment="1">
      <alignment horizontal="center"/>
    </xf>
    <xf numFmtId="40" fontId="14" fillId="5" borderId="10" xfId="0" applyNumberFormat="1" applyFont="1" applyFill="1" applyBorder="1" applyAlignment="1">
      <alignment horizontal="center"/>
    </xf>
    <xf numFmtId="40" fontId="14" fillId="5" borderId="11" xfId="0" applyNumberFormat="1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4" fillId="7" borderId="9" xfId="0" applyFont="1" applyFill="1" applyBorder="1" applyAlignment="1">
      <alignment horizontal="center" wrapText="1"/>
    </xf>
    <xf numFmtId="0" fontId="14" fillId="7" borderId="10" xfId="0" applyFont="1" applyFill="1" applyBorder="1" applyAlignment="1">
      <alignment horizontal="center" wrapText="1"/>
    </xf>
    <xf numFmtId="0" fontId="14" fillId="7" borderId="11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/>
    </xf>
    <xf numFmtId="0" fontId="14" fillId="6" borderId="10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4" fillId="10" borderId="9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40" fontId="14" fillId="9" borderId="9" xfId="0" applyNumberFormat="1" applyFont="1" applyFill="1" applyBorder="1" applyAlignment="1">
      <alignment horizontal="center"/>
    </xf>
    <xf numFmtId="40" fontId="14" fillId="9" borderId="10" xfId="0" applyNumberFormat="1" applyFont="1" applyFill="1" applyBorder="1" applyAlignment="1">
      <alignment horizontal="center"/>
    </xf>
    <xf numFmtId="40" fontId="14" fillId="9" borderId="11" xfId="0" applyNumberFormat="1" applyFont="1" applyFill="1" applyBorder="1" applyAlignment="1">
      <alignment horizontal="center"/>
    </xf>
  </cellXfs>
  <cellStyles count="8">
    <cellStyle name="Comma" xfId="1" builtinId="3"/>
    <cellStyle name="Comma 2" xfId="7" xr:uid="{00000000-0005-0000-0000-000001000000}"/>
    <cellStyle name="Currency" xfId="2" builtinId="4"/>
    <cellStyle name="Currency 2" xfId="6" xr:uid="{00000000-0005-0000-0000-000003000000}"/>
    <cellStyle name="Hyperlink" xfId="3" builtinId="8"/>
    <cellStyle name="Normal" xfId="0" builtinId="0"/>
    <cellStyle name="Normal 2" xfId="4" xr:uid="{00000000-0005-0000-0000-000006000000}"/>
    <cellStyle name="Normal 3" xfId="5" xr:uid="{00000000-0005-0000-0000-000007000000}"/>
  </cellStyles>
  <dxfs count="0"/>
  <tableStyles count="0" defaultTableStyle="TableStyleMedium9" defaultPivotStyle="PivotStyleLight16"/>
  <colors>
    <mruColors>
      <color rgb="FFFFFF99"/>
      <color rgb="FFCCFFCC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4" dropStyle="combo" dx="12" fmlaLink="#REF!" fmlaRange="Sheet2!$A$1:$A$4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3</xdr:col>
          <xdr:colOff>371475</xdr:colOff>
          <xdr:row>6</xdr:row>
          <xdr:rowOff>9525</xdr:rowOff>
        </xdr:to>
        <xdr:sp macro="" textlink="">
          <xdr:nvSpPr>
            <xdr:cNvPr id="1047" name="Drop Dow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1581150</xdr:colOff>
      <xdr:row>1</xdr:row>
      <xdr:rowOff>104775</xdr:rowOff>
    </xdr:from>
    <xdr:to>
      <xdr:col>4</xdr:col>
      <xdr:colOff>19050</xdr:colOff>
      <xdr:row>1</xdr:row>
      <xdr:rowOff>104775</xdr:rowOff>
    </xdr:to>
    <xdr:sp macro="" textlink="">
      <xdr:nvSpPr>
        <xdr:cNvPr id="3078" name="Line 1">
          <a:extLst>
            <a:ext uri="{FF2B5EF4-FFF2-40B4-BE49-F238E27FC236}">
              <a16:creationId xmlns:a16="http://schemas.microsoft.com/office/drawing/2014/main" id="{00000000-0008-0000-1400-0000060C0000}"/>
            </a:ext>
          </a:extLst>
        </xdr:cNvPr>
        <xdr:cNvSpPr>
          <a:spLocks noChangeShapeType="1"/>
        </xdr:cNvSpPr>
      </xdr:nvSpPr>
      <xdr:spPr bwMode="auto">
        <a:xfrm>
          <a:off x="4524375" y="523875"/>
          <a:ext cx="19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5520"/>
  <sheetViews>
    <sheetView showGridLines="0" tabSelected="1" zoomScaleNormal="100" workbookViewId="0"/>
  </sheetViews>
  <sheetFormatPr defaultColWidth="9.140625" defaultRowHeight="12"/>
  <cols>
    <col min="1" max="1" width="32.85546875" style="1" customWidth="1"/>
    <col min="2" max="2" width="14.85546875" style="1" customWidth="1"/>
    <col min="3" max="3" width="0.85546875" style="119" customWidth="1"/>
    <col min="4" max="4" width="14.85546875" style="1" customWidth="1"/>
    <col min="5" max="5" width="0.85546875" style="20" customWidth="1"/>
    <col min="6" max="6" width="14.85546875" style="1" customWidth="1"/>
    <col min="7" max="7" width="0.85546875" style="20" customWidth="1"/>
    <col min="8" max="8" width="14.85546875" style="1" customWidth="1"/>
    <col min="9" max="9" width="0.85546875" style="20" customWidth="1"/>
    <col min="10" max="10" width="16.85546875" style="20" customWidth="1"/>
    <col min="11" max="11" width="0.85546875" style="20" customWidth="1"/>
    <col min="12" max="12" width="14.85546875" style="1" customWidth="1"/>
    <col min="13" max="13" width="0.85546875" style="20" customWidth="1"/>
    <col min="14" max="14" width="14.85546875" style="1" customWidth="1"/>
    <col min="15" max="15" width="8.5703125" style="2" customWidth="1"/>
    <col min="16" max="16384" width="9.140625" style="1"/>
  </cols>
  <sheetData>
    <row r="1" spans="1:15" ht="15.75" customHeight="1">
      <c r="A1" s="134" t="s">
        <v>147</v>
      </c>
      <c r="B1" s="419" t="s">
        <v>179</v>
      </c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  <c r="N1" s="419"/>
      <c r="O1" s="2" t="s">
        <v>342</v>
      </c>
    </row>
    <row r="2" spans="1:15" ht="15.75" customHeight="1">
      <c r="A2" s="134" t="s">
        <v>146</v>
      </c>
      <c r="B2" s="419" t="s">
        <v>192</v>
      </c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419"/>
    </row>
    <row r="3" spans="1:15" ht="15.75" customHeight="1">
      <c r="A3" s="134" t="s">
        <v>139</v>
      </c>
      <c r="B3" s="419" t="s">
        <v>180</v>
      </c>
      <c r="C3" s="419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</row>
    <row r="4" spans="1:15" ht="15.75" customHeight="1">
      <c r="A4" s="134" t="s">
        <v>137</v>
      </c>
      <c r="B4" s="44" t="s">
        <v>90</v>
      </c>
      <c r="H4" s="6"/>
      <c r="I4" s="98"/>
      <c r="J4" s="98"/>
      <c r="K4" s="98"/>
      <c r="L4" s="111"/>
    </row>
    <row r="5" spans="1:15" ht="15.75" customHeight="1">
      <c r="A5" s="134" t="s">
        <v>138</v>
      </c>
      <c r="B5" s="42"/>
      <c r="E5" s="115"/>
      <c r="H5" s="45"/>
      <c r="I5" s="98"/>
      <c r="J5" s="98"/>
      <c r="K5" s="98"/>
      <c r="L5" s="96"/>
      <c r="M5" s="118"/>
    </row>
    <row r="6" spans="1:15" ht="15" customHeight="1">
      <c r="A6" s="134" t="s">
        <v>166</v>
      </c>
      <c r="B6" s="43"/>
      <c r="E6" s="115"/>
      <c r="F6" s="4"/>
      <c r="H6" s="42"/>
      <c r="I6" s="117"/>
      <c r="J6" s="117"/>
      <c r="K6" s="117"/>
      <c r="L6" s="42"/>
    </row>
    <row r="7" spans="1:15" s="112" customFormat="1" ht="56.25" customHeight="1" thickBot="1">
      <c r="A7" s="113"/>
      <c r="B7" s="133" t="s">
        <v>121</v>
      </c>
      <c r="C7" s="239"/>
      <c r="D7" s="133" t="s">
        <v>122</v>
      </c>
      <c r="E7" s="240"/>
      <c r="F7" s="133" t="s">
        <v>124</v>
      </c>
      <c r="G7" s="240"/>
      <c r="H7" s="133" t="s">
        <v>172</v>
      </c>
      <c r="I7" s="240"/>
      <c r="J7" s="240" t="s">
        <v>173</v>
      </c>
      <c r="K7" s="240"/>
      <c r="L7" s="133" t="s">
        <v>178</v>
      </c>
      <c r="M7" s="240"/>
      <c r="N7" s="133" t="s">
        <v>125</v>
      </c>
      <c r="O7" s="133" t="s">
        <v>123</v>
      </c>
    </row>
    <row r="8" spans="1:15" s="112" customFormat="1" ht="12.75" customHeight="1" thickBot="1">
      <c r="A8" s="127"/>
      <c r="B8" s="420" t="s">
        <v>1</v>
      </c>
      <c r="C8" s="421"/>
      <c r="D8" s="421"/>
      <c r="E8" s="421"/>
      <c r="F8" s="421"/>
      <c r="G8" s="421"/>
      <c r="H8" s="421"/>
      <c r="I8" s="421"/>
      <c r="J8" s="421"/>
      <c r="K8" s="421"/>
      <c r="L8" s="421"/>
      <c r="M8" s="421"/>
      <c r="N8" s="422"/>
      <c r="O8" s="130"/>
    </row>
    <row r="9" spans="1:15" ht="12" customHeight="1">
      <c r="A9" s="128" t="s">
        <v>1</v>
      </c>
      <c r="B9" s="46">
        <v>0</v>
      </c>
      <c r="C9" s="121"/>
      <c r="D9" s="46">
        <v>0</v>
      </c>
      <c r="E9" s="114"/>
      <c r="F9" s="46">
        <f>D9+B9</f>
        <v>0</v>
      </c>
      <c r="G9" s="114"/>
      <c r="H9" s="46">
        <f>CLACENCUMB</f>
        <v>0</v>
      </c>
      <c r="I9" s="114"/>
      <c r="J9" s="114">
        <f>CLACEXPENSE</f>
        <v>0</v>
      </c>
      <c r="K9" s="114"/>
      <c r="L9" s="46">
        <v>0</v>
      </c>
      <c r="M9" s="114"/>
      <c r="N9" s="46">
        <f>F9-H9-J9-L9</f>
        <v>0</v>
      </c>
      <c r="O9" s="254" t="s">
        <v>0</v>
      </c>
    </row>
    <row r="10" spans="1:15" ht="12" customHeight="1" thickBot="1">
      <c r="A10" s="131" t="s">
        <v>141</v>
      </c>
      <c r="B10" s="132">
        <f>SUM(B9)</f>
        <v>0</v>
      </c>
      <c r="C10" s="121"/>
      <c r="D10" s="132">
        <f>SUM(D9)</f>
        <v>0</v>
      </c>
      <c r="E10" s="114"/>
      <c r="F10" s="132">
        <f>SUM(F9)</f>
        <v>0</v>
      </c>
      <c r="G10" s="114"/>
      <c r="H10" s="132">
        <f>SUM(H9)</f>
        <v>0</v>
      </c>
      <c r="I10" s="114"/>
      <c r="J10" s="132">
        <f>SUM(J9)</f>
        <v>0</v>
      </c>
      <c r="K10" s="151"/>
      <c r="L10" s="132">
        <f>SUM(L9)</f>
        <v>0</v>
      </c>
      <c r="M10" s="114"/>
      <c r="N10" s="132">
        <f>SUM(N9)</f>
        <v>0</v>
      </c>
      <c r="O10" s="243"/>
    </row>
    <row r="11" spans="1:15" ht="12" customHeight="1" thickBot="1">
      <c r="B11" s="46"/>
      <c r="C11" s="121"/>
      <c r="D11" s="46"/>
      <c r="E11" s="114"/>
      <c r="F11" s="46"/>
      <c r="G11" s="114"/>
      <c r="H11" s="46"/>
      <c r="I11" s="114"/>
      <c r="J11" s="114"/>
      <c r="K11" s="114"/>
      <c r="L11" s="46"/>
      <c r="M11" s="114"/>
      <c r="N11" s="46"/>
      <c r="O11" s="254"/>
    </row>
    <row r="12" spans="1:15" ht="12.75" customHeight="1" thickBot="1">
      <c r="A12" s="129"/>
      <c r="B12" s="423" t="s">
        <v>167</v>
      </c>
      <c r="C12" s="424"/>
      <c r="D12" s="424"/>
      <c r="E12" s="424"/>
      <c r="F12" s="424"/>
      <c r="G12" s="424"/>
      <c r="H12" s="424"/>
      <c r="I12" s="424"/>
      <c r="J12" s="424"/>
      <c r="K12" s="424"/>
      <c r="L12" s="424"/>
      <c r="M12" s="424"/>
      <c r="N12" s="425"/>
      <c r="O12" s="255"/>
    </row>
    <row r="13" spans="1:15" ht="12" customHeight="1">
      <c r="A13" s="128" t="s">
        <v>168</v>
      </c>
      <c r="B13" s="46">
        <v>0</v>
      </c>
      <c r="C13" s="121"/>
      <c r="D13" s="46">
        <v>0</v>
      </c>
      <c r="E13" s="114"/>
      <c r="F13" s="46">
        <f t="shared" ref="F13:F20" si="0">D13+B13</f>
        <v>0</v>
      </c>
      <c r="G13" s="114"/>
      <c r="H13" s="46">
        <f>CCONENCUMB</f>
        <v>0</v>
      </c>
      <c r="I13" s="114"/>
      <c r="J13" s="114">
        <f>CCONEXPENSE</f>
        <v>0</v>
      </c>
      <c r="K13" s="114"/>
      <c r="L13" s="46">
        <v>0</v>
      </c>
      <c r="M13" s="114"/>
      <c r="N13" s="46">
        <f t="shared" ref="N13:N20" si="1">F13-H13-J13-L13</f>
        <v>0</v>
      </c>
      <c r="O13" s="254" t="s">
        <v>2</v>
      </c>
    </row>
    <row r="14" spans="1:15" ht="12" customHeight="1">
      <c r="A14" s="128" t="s">
        <v>4</v>
      </c>
      <c r="B14" s="46">
        <v>270759.43</v>
      </c>
      <c r="C14" s="121"/>
      <c r="D14" s="46">
        <v>0</v>
      </c>
      <c r="E14" s="114"/>
      <c r="F14" s="46">
        <f t="shared" si="0"/>
        <v>270759.43</v>
      </c>
      <c r="G14" s="114"/>
      <c r="H14" s="46">
        <f>CRENENCUMB</f>
        <v>0</v>
      </c>
      <c r="I14" s="114"/>
      <c r="J14" s="114">
        <f>CRENEXPENSE</f>
        <v>270759.43</v>
      </c>
      <c r="K14" s="114"/>
      <c r="L14" s="46">
        <v>0</v>
      </c>
      <c r="M14" s="114"/>
      <c r="N14" s="46">
        <f t="shared" si="1"/>
        <v>0</v>
      </c>
      <c r="O14" s="254" t="s">
        <v>3</v>
      </c>
    </row>
    <row r="15" spans="1:15" ht="12" customHeight="1">
      <c r="A15" s="128" t="s">
        <v>6</v>
      </c>
      <c r="B15" s="46">
        <v>0</v>
      </c>
      <c r="C15" s="121"/>
      <c r="D15" s="46">
        <v>0</v>
      </c>
      <c r="E15" s="114"/>
      <c r="F15" s="46">
        <f t="shared" si="0"/>
        <v>0</v>
      </c>
      <c r="G15" s="114"/>
      <c r="H15" s="46">
        <f>CSFEENCUMB</f>
        <v>0</v>
      </c>
      <c r="I15" s="114"/>
      <c r="J15" s="114">
        <f>CSFEEXPENSE</f>
        <v>0</v>
      </c>
      <c r="K15" s="114"/>
      <c r="L15" s="46">
        <v>0</v>
      </c>
      <c r="M15" s="114"/>
      <c r="N15" s="46">
        <f t="shared" si="1"/>
        <v>0</v>
      </c>
      <c r="O15" s="254" t="s">
        <v>5</v>
      </c>
    </row>
    <row r="16" spans="1:15" ht="12" customHeight="1">
      <c r="A16" s="128" t="s">
        <v>150</v>
      </c>
      <c r="B16" s="46">
        <v>0</v>
      </c>
      <c r="C16" s="121"/>
      <c r="D16" s="46">
        <v>0</v>
      </c>
      <c r="E16" s="114"/>
      <c r="F16" s="46">
        <f t="shared" ref="F16" si="2">D16+B16</f>
        <v>0</v>
      </c>
      <c r="G16" s="114"/>
      <c r="H16" s="46">
        <f>CSDVENCUMB</f>
        <v>0</v>
      </c>
      <c r="I16" s="114"/>
      <c r="J16" s="114">
        <f>CSDVEXPENSE</f>
        <v>0</v>
      </c>
      <c r="K16" s="114"/>
      <c r="L16" s="46">
        <v>0</v>
      </c>
      <c r="M16" s="114"/>
      <c r="N16" s="46">
        <f t="shared" si="1"/>
        <v>0</v>
      </c>
      <c r="O16" s="254" t="s">
        <v>7</v>
      </c>
    </row>
    <row r="17" spans="1:15" ht="12" customHeight="1">
      <c r="A17" s="128" t="s">
        <v>156</v>
      </c>
      <c r="B17" s="46">
        <v>0</v>
      </c>
      <c r="C17" s="121"/>
      <c r="D17" s="46">
        <v>0</v>
      </c>
      <c r="E17" s="114"/>
      <c r="F17" s="46">
        <f t="shared" si="0"/>
        <v>0</v>
      </c>
      <c r="G17" s="114"/>
      <c r="H17" s="46">
        <f>LANDENCUMB</f>
        <v>0</v>
      </c>
      <c r="I17" s="114"/>
      <c r="J17" s="114">
        <f>LANDEXPENSE</f>
        <v>0</v>
      </c>
      <c r="K17" s="114"/>
      <c r="L17" s="46">
        <v>0</v>
      </c>
      <c r="M17" s="114"/>
      <c r="N17" s="46">
        <f t="shared" si="1"/>
        <v>0</v>
      </c>
      <c r="O17" s="254" t="s">
        <v>8</v>
      </c>
    </row>
    <row r="18" spans="1:15" ht="12" customHeight="1">
      <c r="A18" s="128" t="s">
        <v>151</v>
      </c>
      <c r="B18" s="46">
        <v>0</v>
      </c>
      <c r="C18" s="121"/>
      <c r="D18" s="46">
        <v>0</v>
      </c>
      <c r="E18" s="114"/>
      <c r="F18" s="46">
        <f t="shared" si="0"/>
        <v>0</v>
      </c>
      <c r="G18" s="114"/>
      <c r="H18" s="46">
        <f>PERMENCUMB</f>
        <v>0</v>
      </c>
      <c r="I18" s="114"/>
      <c r="J18" s="114">
        <f>PERMEXPENSE</f>
        <v>0</v>
      </c>
      <c r="K18" s="114"/>
      <c r="L18" s="46">
        <v>0</v>
      </c>
      <c r="M18" s="114"/>
      <c r="N18" s="46">
        <f t="shared" si="1"/>
        <v>0</v>
      </c>
      <c r="O18" s="254" t="s">
        <v>8</v>
      </c>
    </row>
    <row r="19" spans="1:15" ht="12" customHeight="1">
      <c r="A19" s="128" t="s">
        <v>10</v>
      </c>
      <c r="B19" s="46">
        <v>19214.060000000001</v>
      </c>
      <c r="C19" s="121"/>
      <c r="D19" s="46">
        <v>0</v>
      </c>
      <c r="E19" s="114"/>
      <c r="F19" s="46">
        <f t="shared" si="0"/>
        <v>19214.060000000001</v>
      </c>
      <c r="G19" s="114"/>
      <c r="H19" s="46">
        <f>CDEMENCUMB</f>
        <v>0</v>
      </c>
      <c r="I19" s="114"/>
      <c r="J19" s="114">
        <f>CDEMEXPENSE</f>
        <v>19214.060000000001</v>
      </c>
      <c r="K19" s="114"/>
      <c r="L19" s="46">
        <v>0</v>
      </c>
      <c r="M19" s="114"/>
      <c r="N19" s="46">
        <f t="shared" si="1"/>
        <v>0</v>
      </c>
      <c r="O19" s="254" t="s">
        <v>9</v>
      </c>
    </row>
    <row r="20" spans="1:15" ht="12" customHeight="1">
      <c r="A20" s="128" t="s">
        <v>158</v>
      </c>
      <c r="B20" s="46">
        <f>15369.52-1101.04</f>
        <v>14268.48</v>
      </c>
      <c r="C20" s="121"/>
      <c r="D20" s="46">
        <v>0</v>
      </c>
      <c r="E20" s="114"/>
      <c r="F20" s="46">
        <f t="shared" si="0"/>
        <v>14268.48</v>
      </c>
      <c r="G20" s="114"/>
      <c r="H20" s="46">
        <f>CHMAENCUMB</f>
        <v>0</v>
      </c>
      <c r="I20" s="114"/>
      <c r="J20" s="114">
        <f>CHMAEXPENSE</f>
        <v>14268.48</v>
      </c>
      <c r="K20" s="114"/>
      <c r="L20" s="46">
        <v>0</v>
      </c>
      <c r="M20" s="114"/>
      <c r="N20" s="46">
        <f t="shared" si="1"/>
        <v>0</v>
      </c>
      <c r="O20" s="254" t="s">
        <v>27</v>
      </c>
    </row>
    <row r="21" spans="1:15" ht="12" customHeight="1" thickBot="1">
      <c r="A21" s="131" t="s">
        <v>11</v>
      </c>
      <c r="B21" s="132">
        <f>SUM(B13:B20)</f>
        <v>304241.96999999997</v>
      </c>
      <c r="C21" s="121"/>
      <c r="D21" s="132">
        <f>SUM(D13:D20)</f>
        <v>0</v>
      </c>
      <c r="E21" s="114"/>
      <c r="F21" s="132">
        <f>SUM(F13:F20)</f>
        <v>304241.96999999997</v>
      </c>
      <c r="G21" s="114"/>
      <c r="H21" s="132">
        <f>SUM(H13:H20)</f>
        <v>0</v>
      </c>
      <c r="I21" s="114"/>
      <c r="J21" s="132">
        <f>SUM(J13:J20)</f>
        <v>304241.96999999997</v>
      </c>
      <c r="K21" s="114"/>
      <c r="L21" s="132">
        <f>SUM(L13:L20)</f>
        <v>0</v>
      </c>
      <c r="M21" s="114"/>
      <c r="N21" s="132">
        <f>SUM(N13:N20)</f>
        <v>0</v>
      </c>
      <c r="O21" s="243"/>
    </row>
    <row r="22" spans="1:15" s="5" customFormat="1" ht="12" customHeight="1" thickBot="1">
      <c r="B22" s="114"/>
      <c r="C22" s="121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243"/>
    </row>
    <row r="23" spans="1:15" s="5" customFormat="1" ht="13.5" customHeight="1" thickBot="1">
      <c r="A23" s="129"/>
      <c r="B23" s="426" t="s">
        <v>126</v>
      </c>
      <c r="C23" s="427"/>
      <c r="D23" s="427"/>
      <c r="E23" s="427"/>
      <c r="F23" s="427"/>
      <c r="G23" s="427"/>
      <c r="H23" s="427"/>
      <c r="I23" s="427"/>
      <c r="J23" s="427"/>
      <c r="K23" s="427"/>
      <c r="L23" s="427"/>
      <c r="M23" s="427"/>
      <c r="N23" s="428"/>
      <c r="O23" s="255"/>
    </row>
    <row r="24" spans="1:15" ht="12" customHeight="1">
      <c r="A24" s="128" t="s">
        <v>13</v>
      </c>
      <c r="B24" s="46">
        <v>0</v>
      </c>
      <c r="C24" s="121"/>
      <c r="D24" s="46">
        <v>0</v>
      </c>
      <c r="E24" s="114"/>
      <c r="F24" s="46">
        <f>D24+B24</f>
        <v>0</v>
      </c>
      <c r="G24" s="114"/>
      <c r="H24" s="46">
        <f>CCMGENCUMB</f>
        <v>0</v>
      </c>
      <c r="I24" s="114"/>
      <c r="J24" s="114">
        <f>CCMGEXPENSE</f>
        <v>0</v>
      </c>
      <c r="K24" s="114"/>
      <c r="L24" s="46">
        <v>0</v>
      </c>
      <c r="M24" s="114"/>
      <c r="N24" s="46">
        <f>F24-H24-J24-L24</f>
        <v>0</v>
      </c>
      <c r="O24" s="254" t="s">
        <v>12</v>
      </c>
    </row>
    <row r="25" spans="1:15" ht="12" customHeight="1">
      <c r="A25" s="128" t="s">
        <v>170</v>
      </c>
      <c r="B25" s="46">
        <f>43071+200-9.01-32.82</f>
        <v>43229.17</v>
      </c>
      <c r="C25" s="121"/>
      <c r="D25" s="46">
        <v>0</v>
      </c>
      <c r="E25" s="114"/>
      <c r="F25" s="46">
        <f>D25+B25</f>
        <v>43229.17</v>
      </c>
      <c r="G25" s="114"/>
      <c r="H25" s="46">
        <f>CAREENCUMB</f>
        <v>0</v>
      </c>
      <c r="I25" s="114"/>
      <c r="J25" s="114">
        <f>CAREEXPENSE</f>
        <v>43229.17</v>
      </c>
      <c r="K25" s="114"/>
      <c r="L25" s="46">
        <v>0</v>
      </c>
      <c r="M25" s="114"/>
      <c r="N25" s="46">
        <f t="shared" ref="N25:N27" si="3">F25-H25-J25-L25</f>
        <v>0</v>
      </c>
      <c r="O25" s="254" t="s">
        <v>14</v>
      </c>
    </row>
    <row r="26" spans="1:15" ht="12" customHeight="1">
      <c r="A26" s="128" t="s">
        <v>21</v>
      </c>
      <c r="B26" s="46">
        <v>0</v>
      </c>
      <c r="C26" s="121"/>
      <c r="D26" s="46">
        <v>0</v>
      </c>
      <c r="E26" s="114"/>
      <c r="F26" s="46">
        <f>D26+B26</f>
        <v>0</v>
      </c>
      <c r="G26" s="114"/>
      <c r="H26" s="46">
        <f>CSRTENCUMB</f>
        <v>0</v>
      </c>
      <c r="I26" s="114"/>
      <c r="J26" s="114">
        <f>CSRTEXPENSE</f>
        <v>0</v>
      </c>
      <c r="K26" s="114"/>
      <c r="L26" s="46">
        <v>0</v>
      </c>
      <c r="M26" s="114"/>
      <c r="N26" s="46">
        <f>F26-H26-J26-L26</f>
        <v>0</v>
      </c>
      <c r="O26" s="254" t="s">
        <v>20</v>
      </c>
    </row>
    <row r="27" spans="1:15" ht="12" customHeight="1">
      <c r="A27" s="128" t="s">
        <v>171</v>
      </c>
      <c r="B27" s="46">
        <v>0</v>
      </c>
      <c r="C27" s="121"/>
      <c r="D27" s="46">
        <v>0</v>
      </c>
      <c r="E27" s="114"/>
      <c r="F27" s="46">
        <f>D27+B27</f>
        <v>0</v>
      </c>
      <c r="G27" s="114"/>
      <c r="H27" s="46">
        <f>COTHENCUMB</f>
        <v>0</v>
      </c>
      <c r="I27" s="114"/>
      <c r="J27" s="114">
        <f>COTHEXPENSE</f>
        <v>0</v>
      </c>
      <c r="K27" s="114"/>
      <c r="L27" s="46">
        <v>0</v>
      </c>
      <c r="M27" s="114"/>
      <c r="N27" s="46">
        <f t="shared" si="3"/>
        <v>0</v>
      </c>
      <c r="O27" s="254" t="s">
        <v>15</v>
      </c>
    </row>
    <row r="28" spans="1:15" ht="12" customHeight="1" thickBot="1">
      <c r="A28" s="131" t="s">
        <v>142</v>
      </c>
      <c r="B28" s="132">
        <f>SUM(B24:B27)</f>
        <v>43229.17</v>
      </c>
      <c r="C28" s="121"/>
      <c r="D28" s="132">
        <f>SUM(D24:D27)</f>
        <v>0</v>
      </c>
      <c r="E28" s="114"/>
      <c r="F28" s="132">
        <f>SUM(F24:F27)</f>
        <v>43229.17</v>
      </c>
      <c r="G28" s="114"/>
      <c r="H28" s="132">
        <f>SUM(H24:H27)</f>
        <v>0</v>
      </c>
      <c r="I28" s="114"/>
      <c r="J28" s="132">
        <f>SUM(J24:J27)</f>
        <v>43229.17</v>
      </c>
      <c r="K28" s="114"/>
      <c r="L28" s="132">
        <f>SUM(L24:L27)</f>
        <v>0</v>
      </c>
      <c r="M28" s="114"/>
      <c r="N28" s="132">
        <f>SUM(N24:N27)</f>
        <v>0</v>
      </c>
      <c r="O28" s="243"/>
    </row>
    <row r="29" spans="1:15" s="5" customFormat="1" ht="12" customHeight="1" thickBot="1">
      <c r="B29" s="114"/>
      <c r="C29" s="121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243"/>
    </row>
    <row r="30" spans="1:15" s="5" customFormat="1" ht="14.25" customHeight="1" thickBot="1">
      <c r="B30" s="429" t="s">
        <v>19</v>
      </c>
      <c r="C30" s="430"/>
      <c r="D30" s="430"/>
      <c r="E30" s="430"/>
      <c r="F30" s="430"/>
      <c r="G30" s="430"/>
      <c r="H30" s="430"/>
      <c r="I30" s="430"/>
      <c r="J30" s="430"/>
      <c r="K30" s="430"/>
      <c r="L30" s="430"/>
      <c r="M30" s="430"/>
      <c r="N30" s="431"/>
      <c r="O30" s="243"/>
    </row>
    <row r="31" spans="1:15" ht="12" customHeight="1">
      <c r="A31" s="128" t="s">
        <v>17</v>
      </c>
      <c r="B31" s="46">
        <v>67613.440000000002</v>
      </c>
      <c r="C31" s="121"/>
      <c r="D31" s="46">
        <v>0</v>
      </c>
      <c r="E31" s="114"/>
      <c r="F31" s="46">
        <f t="shared" ref="F31:F38" si="4">D31+B31</f>
        <v>67613.440000000002</v>
      </c>
      <c r="G31" s="114"/>
      <c r="H31" s="46">
        <f>CFFEENCUMB</f>
        <v>0</v>
      </c>
      <c r="I31" s="114"/>
      <c r="J31" s="114">
        <f>CFFEEXPENSE</f>
        <v>67613.440000000002</v>
      </c>
      <c r="K31" s="114"/>
      <c r="L31" s="46">
        <v>0</v>
      </c>
      <c r="M31" s="114"/>
      <c r="N31" s="46">
        <f>F31-H31-J31-L31</f>
        <v>0</v>
      </c>
      <c r="O31" s="254" t="s">
        <v>16</v>
      </c>
    </row>
    <row r="32" spans="1:15" ht="12" customHeight="1">
      <c r="A32" s="128" t="s">
        <v>169</v>
      </c>
      <c r="B32" s="46">
        <v>82762.02</v>
      </c>
      <c r="C32" s="121"/>
      <c r="D32" s="46">
        <v>0</v>
      </c>
      <c r="E32" s="114"/>
      <c r="F32" s="46">
        <f t="shared" si="4"/>
        <v>82762.02</v>
      </c>
      <c r="G32" s="114"/>
      <c r="H32" s="46">
        <f>ITENCUMB</f>
        <v>0</v>
      </c>
      <c r="I32" s="114"/>
      <c r="J32" s="114">
        <f>ITEXPENSE</f>
        <v>82762.02</v>
      </c>
      <c r="K32" s="114"/>
      <c r="L32" s="46">
        <v>0</v>
      </c>
      <c r="M32" s="114"/>
      <c r="N32" s="46">
        <f t="shared" ref="N32:N38" si="5">F32-H32-J32-L32</f>
        <v>0</v>
      </c>
      <c r="O32" s="254" t="s">
        <v>18</v>
      </c>
    </row>
    <row r="33" spans="1:15" ht="12" customHeight="1">
      <c r="A33" s="128" t="s">
        <v>160</v>
      </c>
      <c r="B33" s="46">
        <v>85800.66</v>
      </c>
      <c r="C33" s="121"/>
      <c r="D33" s="46">
        <v>0</v>
      </c>
      <c r="E33" s="114"/>
      <c r="F33" s="46">
        <f t="shared" si="4"/>
        <v>85800.66</v>
      </c>
      <c r="G33" s="114"/>
      <c r="H33" s="46">
        <f>AVENCUMB</f>
        <v>0</v>
      </c>
      <c r="I33" s="114"/>
      <c r="J33" s="114">
        <f>AVEXPENSE</f>
        <v>85800.66</v>
      </c>
      <c r="K33" s="114"/>
      <c r="L33" s="46">
        <v>0</v>
      </c>
      <c r="M33" s="114"/>
      <c r="N33" s="46">
        <f t="shared" si="5"/>
        <v>0</v>
      </c>
      <c r="O33" s="254" t="s">
        <v>18</v>
      </c>
    </row>
    <row r="34" spans="1:15" ht="12" customHeight="1">
      <c r="A34" s="128" t="s">
        <v>165</v>
      </c>
      <c r="B34" s="46">
        <v>0</v>
      </c>
      <c r="C34" s="121"/>
      <c r="D34" s="46">
        <v>0</v>
      </c>
      <c r="E34" s="114"/>
      <c r="F34" s="46">
        <f t="shared" si="4"/>
        <v>0</v>
      </c>
      <c r="G34" s="114"/>
      <c r="H34" s="46">
        <f>SECUENCUMB</f>
        <v>0</v>
      </c>
      <c r="I34" s="114"/>
      <c r="J34" s="114">
        <f>SECUEXPENSE</f>
        <v>0</v>
      </c>
      <c r="K34" s="114"/>
      <c r="L34" s="46">
        <v>0</v>
      </c>
      <c r="M34" s="114"/>
      <c r="N34" s="46">
        <f t="shared" si="5"/>
        <v>0</v>
      </c>
      <c r="O34" s="254" t="s">
        <v>18</v>
      </c>
    </row>
    <row r="35" spans="1:15" ht="12" customHeight="1">
      <c r="A35" s="128" t="s">
        <v>23</v>
      </c>
      <c r="B35" s="46">
        <v>7061</v>
      </c>
      <c r="C35" s="121"/>
      <c r="D35" s="46">
        <v>0</v>
      </c>
      <c r="E35" s="114"/>
      <c r="F35" s="46">
        <f t="shared" si="4"/>
        <v>7061</v>
      </c>
      <c r="G35" s="114"/>
      <c r="H35" s="46">
        <f>CMICENCUMB</f>
        <v>0</v>
      </c>
      <c r="I35" s="114"/>
      <c r="J35" s="114">
        <f>CMICEXPENSE</f>
        <v>7061</v>
      </c>
      <c r="K35" s="114"/>
      <c r="L35" s="46">
        <v>0</v>
      </c>
      <c r="M35" s="114"/>
      <c r="N35" s="46">
        <f t="shared" si="5"/>
        <v>0</v>
      </c>
      <c r="O35" s="254" t="s">
        <v>22</v>
      </c>
    </row>
    <row r="36" spans="1:15" ht="12" customHeight="1">
      <c r="A36" s="128" t="s">
        <v>25</v>
      </c>
      <c r="B36" s="46">
        <v>0</v>
      </c>
      <c r="C36" s="121"/>
      <c r="D36" s="46">
        <v>0</v>
      </c>
      <c r="E36" s="114"/>
      <c r="F36" s="46">
        <f t="shared" si="4"/>
        <v>0</v>
      </c>
      <c r="G36" s="114"/>
      <c r="H36" s="46">
        <f>CADMENCUMB</f>
        <v>0</v>
      </c>
      <c r="I36" s="114"/>
      <c r="J36" s="114">
        <f>CADMEXPENSE</f>
        <v>0</v>
      </c>
      <c r="K36" s="114"/>
      <c r="L36" s="46">
        <v>0</v>
      </c>
      <c r="M36" s="114"/>
      <c r="N36" s="46">
        <f t="shared" si="5"/>
        <v>0</v>
      </c>
      <c r="O36" s="254" t="s">
        <v>24</v>
      </c>
    </row>
    <row r="37" spans="1:15" ht="12" customHeight="1">
      <c r="A37" s="128" t="s">
        <v>136</v>
      </c>
      <c r="B37" s="46">
        <v>0</v>
      </c>
      <c r="C37" s="121"/>
      <c r="D37" s="46">
        <v>0</v>
      </c>
      <c r="E37" s="114"/>
      <c r="F37" s="46">
        <f t="shared" si="4"/>
        <v>0</v>
      </c>
      <c r="G37" s="114"/>
      <c r="H37" s="46">
        <f>PKRSENCUMB</f>
        <v>0</v>
      </c>
      <c r="I37" s="114"/>
      <c r="J37" s="114">
        <f>PKRSEXPENSE</f>
        <v>0</v>
      </c>
      <c r="K37" s="114"/>
      <c r="L37" s="46">
        <v>0</v>
      </c>
      <c r="M37" s="114"/>
      <c r="N37" s="46">
        <f t="shared" si="5"/>
        <v>0</v>
      </c>
      <c r="O37" s="254" t="s">
        <v>41</v>
      </c>
    </row>
    <row r="38" spans="1:15" ht="12" customHeight="1">
      <c r="A38" s="128" t="s">
        <v>157</v>
      </c>
      <c r="B38" s="46">
        <v>1503.01</v>
      </c>
      <c r="C38" s="121"/>
      <c r="D38" s="46">
        <v>0</v>
      </c>
      <c r="E38" s="114"/>
      <c r="F38" s="46">
        <f t="shared" si="4"/>
        <v>1503.01</v>
      </c>
      <c r="G38" s="114"/>
      <c r="H38" s="46">
        <f>CFSPENCUMB</f>
        <v>0</v>
      </c>
      <c r="I38" s="114"/>
      <c r="J38" s="114">
        <f>CFSPEXPENSE</f>
        <v>1503.01</v>
      </c>
      <c r="K38" s="114"/>
      <c r="L38" s="46">
        <v>0</v>
      </c>
      <c r="M38" s="114"/>
      <c r="N38" s="46">
        <f t="shared" si="5"/>
        <v>0</v>
      </c>
      <c r="O38" s="254" t="s">
        <v>26</v>
      </c>
    </row>
    <row r="39" spans="1:15" ht="12" customHeight="1" thickBot="1">
      <c r="A39" s="131" t="s">
        <v>143</v>
      </c>
      <c r="B39" s="132">
        <f>SUM(B31:B38)</f>
        <v>244740.13000000003</v>
      </c>
      <c r="C39" s="121"/>
      <c r="D39" s="132">
        <f>SUM(D31:D38)</f>
        <v>0</v>
      </c>
      <c r="E39" s="114"/>
      <c r="F39" s="132">
        <f>SUM(F31:F38)</f>
        <v>244740.13000000003</v>
      </c>
      <c r="G39" s="114"/>
      <c r="H39" s="132">
        <f>SUM(H31:H38)</f>
        <v>0</v>
      </c>
      <c r="I39" s="114"/>
      <c r="J39" s="132">
        <f>SUM(J31:J38)</f>
        <v>244740.13000000003</v>
      </c>
      <c r="K39" s="114"/>
      <c r="L39" s="132">
        <f>SUM(L31:L38)</f>
        <v>0</v>
      </c>
      <c r="M39" s="114"/>
      <c r="N39" s="132">
        <f>SUM(N31:N38)</f>
        <v>0</v>
      </c>
      <c r="O39" s="243"/>
    </row>
    <row r="40" spans="1:15" s="5" customFormat="1" ht="12" customHeight="1" thickBot="1">
      <c r="B40" s="114"/>
      <c r="C40" s="121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243"/>
    </row>
    <row r="41" spans="1:15" ht="13.5" customHeight="1" thickBot="1">
      <c r="B41" s="416" t="s">
        <v>133</v>
      </c>
      <c r="C41" s="417"/>
      <c r="D41" s="417"/>
      <c r="E41" s="417"/>
      <c r="F41" s="417"/>
      <c r="G41" s="417"/>
      <c r="H41" s="417"/>
      <c r="I41" s="417"/>
      <c r="J41" s="417"/>
      <c r="K41" s="417"/>
      <c r="L41" s="417"/>
      <c r="M41" s="417"/>
      <c r="N41" s="418"/>
      <c r="O41" s="101"/>
    </row>
    <row r="42" spans="1:15" ht="12" customHeight="1">
      <c r="A42" s="128" t="s">
        <v>134</v>
      </c>
      <c r="B42" s="46">
        <v>0</v>
      </c>
      <c r="C42" s="121"/>
      <c r="D42" s="46">
        <v>0</v>
      </c>
      <c r="E42" s="114"/>
      <c r="F42" s="46">
        <f>D42+B42</f>
        <v>0</v>
      </c>
      <c r="G42" s="114"/>
      <c r="H42" s="47">
        <v>0</v>
      </c>
      <c r="I42" s="114"/>
      <c r="J42" s="114">
        <v>0</v>
      </c>
      <c r="K42" s="114"/>
      <c r="L42" s="46">
        <v>0</v>
      </c>
      <c r="M42" s="114"/>
      <c r="N42" s="46">
        <f>F42-H42-J42-L42</f>
        <v>0</v>
      </c>
      <c r="O42" s="254"/>
    </row>
    <row r="43" spans="1:15" ht="12" customHeight="1">
      <c r="A43" s="128" t="s">
        <v>135</v>
      </c>
      <c r="B43" s="46">
        <f>2276.4+1133.86</f>
        <v>3410.26</v>
      </c>
      <c r="C43" s="121"/>
      <c r="D43" s="46">
        <v>-3410</v>
      </c>
      <c r="E43" s="114"/>
      <c r="F43" s="46">
        <f>D43+B43</f>
        <v>0.26000000000021828</v>
      </c>
      <c r="G43" s="114"/>
      <c r="H43" s="47">
        <v>0</v>
      </c>
      <c r="I43" s="114"/>
      <c r="J43" s="114">
        <v>0</v>
      </c>
      <c r="K43" s="114"/>
      <c r="L43" s="46">
        <v>0</v>
      </c>
      <c r="M43" s="114"/>
      <c r="N43" s="46">
        <f>F43-H43-J43-L43</f>
        <v>0.26000000000021828</v>
      </c>
      <c r="O43" s="254"/>
    </row>
    <row r="44" spans="1:15" ht="12" customHeight="1" thickBot="1">
      <c r="A44" s="131" t="s">
        <v>144</v>
      </c>
      <c r="B44" s="137">
        <f>SUM(B42:B43)</f>
        <v>3410.26</v>
      </c>
      <c r="C44" s="121"/>
      <c r="D44" s="137">
        <f>SUM(D42:D43)</f>
        <v>-3410</v>
      </c>
      <c r="E44" s="114"/>
      <c r="F44" s="137">
        <f>SUM(F42:F43)</f>
        <v>0.26000000000021828</v>
      </c>
      <c r="G44" s="114"/>
      <c r="H44" s="137">
        <f>SUM(H42:H43)</f>
        <v>0</v>
      </c>
      <c r="I44" s="114"/>
      <c r="J44" s="137">
        <f>SUM(J42:J43)</f>
        <v>0</v>
      </c>
      <c r="K44" s="114"/>
      <c r="L44" s="137">
        <f>SUM(L42:L43)</f>
        <v>0</v>
      </c>
      <c r="M44" s="114">
        <f>SUBTOTAL(9,M31:M43)</f>
        <v>0</v>
      </c>
      <c r="N44" s="137">
        <f>SUM(N42:N43)</f>
        <v>0.26000000000021828</v>
      </c>
      <c r="O44" s="101"/>
    </row>
    <row r="45" spans="1:15" s="5" customFormat="1" ht="12" customHeight="1" thickBot="1">
      <c r="B45" s="114"/>
      <c r="C45" s="121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243"/>
    </row>
    <row r="46" spans="1:15" s="5" customFormat="1" ht="13.5" customHeight="1" thickBot="1">
      <c r="B46" s="413" t="s">
        <v>127</v>
      </c>
      <c r="C46" s="414"/>
      <c r="D46" s="414"/>
      <c r="E46" s="414"/>
      <c r="F46" s="414"/>
      <c r="G46" s="414"/>
      <c r="H46" s="414"/>
      <c r="I46" s="414"/>
      <c r="J46" s="414"/>
      <c r="K46" s="414"/>
      <c r="L46" s="414"/>
      <c r="M46" s="414"/>
      <c r="N46" s="415"/>
      <c r="O46" s="243"/>
    </row>
    <row r="47" spans="1:15" ht="12" customHeight="1">
      <c r="A47" s="128" t="s">
        <v>132</v>
      </c>
      <c r="B47" s="46">
        <f>L67*0.05</f>
        <v>29670.135000000006</v>
      </c>
      <c r="C47" s="121"/>
      <c r="D47" s="46">
        <f>(0*0.98*0.05)</f>
        <v>0</v>
      </c>
      <c r="E47" s="114"/>
      <c r="F47" s="46">
        <f>D47+B47</f>
        <v>29670.135000000006</v>
      </c>
      <c r="G47" s="114"/>
      <c r="H47" s="46">
        <v>0</v>
      </c>
      <c r="I47" s="114"/>
      <c r="J47" s="114">
        <f>CPMFTOTAL</f>
        <v>29670.14</v>
      </c>
      <c r="K47" s="114"/>
      <c r="L47" s="46">
        <f>F47-H47-J47</f>
        <v>-4.9999999937426765E-3</v>
      </c>
      <c r="M47" s="114"/>
      <c r="N47" s="46">
        <f>F47-H47-J47-L47</f>
        <v>0</v>
      </c>
      <c r="O47" s="254" t="s">
        <v>28</v>
      </c>
    </row>
    <row r="48" spans="1:15" ht="12" customHeight="1">
      <c r="A48" s="128" t="s">
        <v>131</v>
      </c>
      <c r="B48" s="46">
        <f>L67*0.0015</f>
        <v>890.10405000000014</v>
      </c>
      <c r="C48" s="121"/>
      <c r="D48" s="46">
        <f>(0*0.98*0.0015)</f>
        <v>0</v>
      </c>
      <c r="E48" s="114"/>
      <c r="F48" s="46">
        <f>D48+B48</f>
        <v>890.10405000000014</v>
      </c>
      <c r="G48" s="114"/>
      <c r="H48" s="46">
        <v>0</v>
      </c>
      <c r="I48" s="114"/>
      <c r="J48" s="114">
        <f>FSPMTOTAL</f>
        <v>890.1</v>
      </c>
      <c r="K48" s="114"/>
      <c r="L48" s="46">
        <f t="shared" ref="L48:L51" si="6">F48-H48-J48</f>
        <v>4.0500000001202352E-3</v>
      </c>
      <c r="M48" s="114"/>
      <c r="N48" s="46">
        <f t="shared" ref="N48:N51" si="7">F48-H48-J48-L48</f>
        <v>0</v>
      </c>
      <c r="O48" s="254" t="s">
        <v>29</v>
      </c>
    </row>
    <row r="49" spans="1:16" ht="12" customHeight="1">
      <c r="A49" s="128" t="s">
        <v>130</v>
      </c>
      <c r="B49" s="46">
        <v>1246.1500000000001</v>
      </c>
      <c r="C49" s="121"/>
      <c r="D49" s="46">
        <f>(0*0.98*0.0021)</f>
        <v>0</v>
      </c>
      <c r="E49" s="114"/>
      <c r="F49" s="46">
        <f>D49+B49</f>
        <v>1246.1500000000001</v>
      </c>
      <c r="G49" s="114"/>
      <c r="H49" s="46">
        <v>0</v>
      </c>
      <c r="I49" s="114"/>
      <c r="J49" s="114">
        <f>EHSFTOTAL</f>
        <v>1246.1500000000001</v>
      </c>
      <c r="K49" s="114"/>
      <c r="L49" s="46">
        <f t="shared" si="6"/>
        <v>0</v>
      </c>
      <c r="M49" s="114"/>
      <c r="N49" s="46">
        <f t="shared" si="7"/>
        <v>0</v>
      </c>
      <c r="O49" s="254" t="s">
        <v>117</v>
      </c>
    </row>
    <row r="50" spans="1:16" ht="12" customHeight="1">
      <c r="A50" s="128" t="s">
        <v>129</v>
      </c>
      <c r="B50" s="46">
        <v>1780.21</v>
      </c>
      <c r="C50" s="121"/>
      <c r="D50" s="46">
        <f>(0*0.98*0.003)</f>
        <v>0</v>
      </c>
      <c r="E50" s="114"/>
      <c r="F50" s="46">
        <f>D50+B50</f>
        <v>1780.21</v>
      </c>
      <c r="G50" s="114"/>
      <c r="H50" s="46">
        <v>0</v>
      </c>
      <c r="I50" s="114"/>
      <c r="J50" s="114">
        <f>PURCTOTAL</f>
        <v>1780.21</v>
      </c>
      <c r="K50" s="114"/>
      <c r="L50" s="46">
        <f t="shared" si="6"/>
        <v>0</v>
      </c>
      <c r="M50" s="114"/>
      <c r="N50" s="46">
        <f t="shared" si="7"/>
        <v>0</v>
      </c>
      <c r="O50" s="254" t="s">
        <v>119</v>
      </c>
    </row>
    <row r="51" spans="1:16" ht="12" customHeight="1">
      <c r="A51" s="128" t="s">
        <v>128</v>
      </c>
      <c r="B51" s="46">
        <v>1191.43</v>
      </c>
      <c r="C51" s="121"/>
      <c r="D51" s="46">
        <f>(0*0.98*0.0034)</f>
        <v>0</v>
      </c>
      <c r="E51" s="114"/>
      <c r="F51" s="46">
        <f>D51+B51</f>
        <v>1191.43</v>
      </c>
      <c r="G51" s="114"/>
      <c r="H51" s="46">
        <v>0</v>
      </c>
      <c r="I51" s="114"/>
      <c r="J51" s="114">
        <f>STRKTOTAL</f>
        <v>1191.43</v>
      </c>
      <c r="K51" s="114"/>
      <c r="L51" s="46">
        <f t="shared" si="6"/>
        <v>0</v>
      </c>
      <c r="M51" s="114"/>
      <c r="N51" s="46">
        <f t="shared" si="7"/>
        <v>0</v>
      </c>
      <c r="O51" s="254" t="s">
        <v>42</v>
      </c>
    </row>
    <row r="52" spans="1:16" ht="12" customHeight="1" thickBot="1">
      <c r="A52" s="131" t="s">
        <v>177</v>
      </c>
      <c r="B52" s="132">
        <f>SUM(B47:B51)</f>
        <v>34778.029050000012</v>
      </c>
      <c r="C52" s="121"/>
      <c r="D52" s="132">
        <f>SUM(D47:D51)</f>
        <v>0</v>
      </c>
      <c r="E52" s="114"/>
      <c r="F52" s="132">
        <f>SUM(F47:F51)</f>
        <v>34778.029050000012</v>
      </c>
      <c r="G52" s="114"/>
      <c r="H52" s="132">
        <f>SUM(H47:H51)</f>
        <v>0</v>
      </c>
      <c r="I52" s="114"/>
      <c r="J52" s="132">
        <f>SUM(J47:J51)</f>
        <v>34778.03</v>
      </c>
      <c r="K52" s="114"/>
      <c r="L52" s="132">
        <f>SUM(L47:L51)</f>
        <v>-9.4999999362244125E-4</v>
      </c>
      <c r="M52" s="114">
        <f t="shared" ref="M52" si="8">SUBTOTAL(9,M48:M50)</f>
        <v>0</v>
      </c>
      <c r="N52" s="132">
        <f>SUM(N47:N51)</f>
        <v>0</v>
      </c>
      <c r="O52" s="243"/>
    </row>
    <row r="53" spans="1:16" s="5" customFormat="1" ht="12" customHeight="1" thickBot="1">
      <c r="B53" s="114"/>
      <c r="C53" s="121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6"/>
    </row>
    <row r="54" spans="1:16" s="102" customFormat="1" ht="14.1" customHeight="1" thickBot="1">
      <c r="A54" s="146" t="s">
        <v>140</v>
      </c>
      <c r="B54" s="138">
        <f>B10+B21+B28+B39+B52+B44</f>
        <v>630399.55905000004</v>
      </c>
      <c r="C54" s="135"/>
      <c r="D54" s="138">
        <f>D10+D21+D28+D39+D52+D44</f>
        <v>-3410</v>
      </c>
      <c r="E54" s="136"/>
      <c r="F54" s="138">
        <f>B54+D54</f>
        <v>626989.55905000004</v>
      </c>
      <c r="G54" s="136"/>
      <c r="H54" s="138">
        <f>H10+H21+H28+H39+H52+H44</f>
        <v>0</v>
      </c>
      <c r="I54" s="136"/>
      <c r="J54" s="138">
        <f>J10+J21+J28+J39+J52+J44</f>
        <v>626989.30000000005</v>
      </c>
      <c r="K54" s="136"/>
      <c r="L54" s="138">
        <f>L10+L21+L28+L39+L52+L44</f>
        <v>-9.4999999362244125E-4</v>
      </c>
      <c r="M54" s="136">
        <f>M13+M37+M46+M44</f>
        <v>0</v>
      </c>
      <c r="N54" s="139">
        <f>N10+N21+N28+N39+N44+N52</f>
        <v>0.26000000000021828</v>
      </c>
      <c r="O54" s="101"/>
    </row>
    <row r="55" spans="1:16" ht="10.5" customHeight="1" thickTop="1"/>
    <row r="56" spans="1:16" ht="10.5" customHeight="1">
      <c r="L56" s="141" t="s">
        <v>274</v>
      </c>
      <c r="N56" s="336">
        <v>0.26</v>
      </c>
      <c r="O56" s="344" t="s">
        <v>341</v>
      </c>
    </row>
    <row r="57" spans="1:16" ht="14.1" customHeight="1">
      <c r="L57" s="141" t="s">
        <v>314</v>
      </c>
      <c r="N57" s="336">
        <v>0</v>
      </c>
      <c r="O57" s="344" t="s">
        <v>341</v>
      </c>
    </row>
    <row r="58" spans="1:16" s="5" customFormat="1" ht="14.1" customHeight="1">
      <c r="D58" s="122"/>
      <c r="F58" s="147"/>
      <c r="K58" s="20"/>
      <c r="L58" s="140" t="s">
        <v>145</v>
      </c>
      <c r="N58" s="242">
        <f>L54+N54-N56-N57</f>
        <v>-9.4999999340417141E-4</v>
      </c>
      <c r="O58" s="41"/>
    </row>
    <row r="59" spans="1:16" s="5" customFormat="1" ht="6" customHeight="1">
      <c r="A59" s="20"/>
      <c r="C59" s="7"/>
      <c r="D59" s="123"/>
      <c r="E59" s="7"/>
      <c r="F59" s="8"/>
      <c r="G59" s="7"/>
      <c r="K59" s="20"/>
      <c r="N59" s="20"/>
    </row>
    <row r="60" spans="1:16" customFormat="1" ht="14.1" customHeight="1">
      <c r="A60" s="144"/>
      <c r="B60" s="143" t="s">
        <v>149</v>
      </c>
      <c r="C60" s="3"/>
      <c r="D60" s="119"/>
      <c r="E60" s="3"/>
      <c r="F60" s="20"/>
      <c r="G60" s="20"/>
      <c r="H60" s="1"/>
      <c r="I60" s="3"/>
      <c r="J60" s="3"/>
      <c r="K60" s="20"/>
      <c r="L60" s="244" t="s">
        <v>148</v>
      </c>
      <c r="M60" s="245"/>
      <c r="N60" s="246">
        <f>573000+40000+17400</f>
        <v>630400</v>
      </c>
      <c r="O60" s="98"/>
      <c r="P60" s="1"/>
    </row>
    <row r="61" spans="1:16" s="257" customFormat="1" ht="6" customHeight="1">
      <c r="A61" s="241"/>
      <c r="B61" s="143"/>
      <c r="C61" s="20"/>
      <c r="D61" s="119"/>
      <c r="E61" s="20"/>
      <c r="F61" s="20"/>
      <c r="G61" s="20"/>
      <c r="H61" s="20"/>
      <c r="I61" s="20"/>
      <c r="J61" s="20"/>
      <c r="K61" s="20"/>
      <c r="L61" s="244"/>
      <c r="M61" s="142"/>
      <c r="N61" s="256"/>
      <c r="O61" s="98"/>
      <c r="P61" s="20"/>
    </row>
    <row r="62" spans="1:16" customFormat="1" ht="14.1" customHeight="1">
      <c r="A62" s="97"/>
      <c r="B62" s="410" t="s">
        <v>109</v>
      </c>
      <c r="C62" s="411"/>
      <c r="D62" s="411"/>
      <c r="E62" s="411"/>
      <c r="F62" s="411"/>
      <c r="G62" s="411"/>
      <c r="H62" s="411"/>
      <c r="I62" s="411"/>
      <c r="J62" s="411"/>
      <c r="K62" s="411"/>
      <c r="L62" s="411"/>
      <c r="M62" s="411"/>
      <c r="N62" s="412"/>
      <c r="O62" s="98"/>
      <c r="P62" s="1"/>
    </row>
    <row r="63" spans="1:16" s="12" customFormat="1">
      <c r="A63" s="145"/>
      <c r="B63" s="403" t="s">
        <v>183</v>
      </c>
      <c r="C63" s="404"/>
      <c r="D63" s="405"/>
      <c r="E63" s="404"/>
      <c r="F63" s="406"/>
      <c r="G63" s="404"/>
      <c r="H63" s="404"/>
      <c r="I63" s="404"/>
      <c r="J63" s="404"/>
      <c r="K63" s="404"/>
      <c r="L63" s="404"/>
      <c r="M63" s="404"/>
      <c r="N63" s="407"/>
      <c r="O63" s="248"/>
      <c r="P63" s="5"/>
    </row>
    <row r="64" spans="1:16" s="12" customFormat="1">
      <c r="A64" s="145"/>
      <c r="B64" s="150" t="s">
        <v>190</v>
      </c>
      <c r="C64" s="148"/>
      <c r="D64" s="249"/>
      <c r="E64" s="20"/>
      <c r="F64" s="114"/>
      <c r="G64" s="20"/>
      <c r="H64" s="20"/>
      <c r="I64" s="20"/>
      <c r="J64" s="20"/>
      <c r="K64" s="20"/>
      <c r="L64" s="20"/>
      <c r="M64" s="20"/>
      <c r="N64" s="247"/>
      <c r="O64" s="248"/>
      <c r="P64" s="5"/>
    </row>
    <row r="65" spans="1:16" s="12" customFormat="1">
      <c r="A65" s="145"/>
      <c r="B65" s="150" t="s">
        <v>191</v>
      </c>
      <c r="C65" s="148"/>
      <c r="D65" s="249"/>
      <c r="E65" s="20"/>
      <c r="F65" s="114"/>
      <c r="G65" s="20"/>
      <c r="H65" s="20"/>
      <c r="I65" s="20"/>
      <c r="J65" s="20"/>
      <c r="K65" s="20"/>
      <c r="L65" s="20"/>
      <c r="M65" s="20"/>
      <c r="N65" s="247"/>
      <c r="O65" s="116"/>
      <c r="P65" s="5"/>
    </row>
    <row r="66" spans="1:16" s="12" customFormat="1" ht="12.75" thickBot="1">
      <c r="B66" s="150" t="s">
        <v>252</v>
      </c>
      <c r="C66" s="148"/>
      <c r="D66" s="249"/>
      <c r="E66" s="20"/>
      <c r="F66" s="114"/>
      <c r="G66" s="20"/>
      <c r="H66" s="20"/>
      <c r="I66" s="20"/>
      <c r="J66" s="20"/>
      <c r="K66" s="20"/>
      <c r="L66" s="20"/>
      <c r="M66" s="20"/>
      <c r="N66" s="247"/>
      <c r="O66" s="116"/>
      <c r="P66" s="5"/>
    </row>
    <row r="67" spans="1:16" s="12" customFormat="1">
      <c r="B67" s="399" t="s">
        <v>271</v>
      </c>
      <c r="C67" s="400"/>
      <c r="D67" s="249"/>
      <c r="E67" s="20"/>
      <c r="F67" s="20"/>
      <c r="G67" s="20"/>
      <c r="H67" s="20"/>
      <c r="I67" s="20"/>
      <c r="J67" s="401" t="s">
        <v>275</v>
      </c>
      <c r="K67" s="20"/>
      <c r="L67" s="402">
        <f>J54-J47-J48-J49-J50</f>
        <v>593402.70000000007</v>
      </c>
      <c r="M67" s="20"/>
      <c r="N67" s="247"/>
      <c r="O67" s="116"/>
      <c r="P67" s="5"/>
    </row>
    <row r="68" spans="1:16" s="12" customFormat="1">
      <c r="B68" s="408" t="s">
        <v>361</v>
      </c>
      <c r="C68" s="250"/>
      <c r="D68" s="251"/>
      <c r="E68" s="252"/>
      <c r="F68" s="252"/>
      <c r="G68" s="252"/>
      <c r="H68" s="409"/>
      <c r="I68" s="252"/>
      <c r="J68" s="252"/>
      <c r="K68" s="252"/>
      <c r="L68" s="252"/>
      <c r="M68" s="252"/>
      <c r="N68" s="253"/>
      <c r="O68" s="116"/>
      <c r="P68" s="5"/>
    </row>
    <row r="69" spans="1:16" s="12" customFormat="1" ht="11.25">
      <c r="B69" s="19"/>
      <c r="C69" s="126"/>
      <c r="D69" s="19"/>
      <c r="G69" s="10"/>
      <c r="I69" s="10"/>
      <c r="J69" s="10"/>
      <c r="K69" s="10"/>
      <c r="M69" s="10"/>
      <c r="O69" s="29"/>
    </row>
    <row r="70" spans="1:16" s="12" customFormat="1" ht="11.25">
      <c r="B70" s="19"/>
      <c r="C70" s="126"/>
      <c r="D70" s="19"/>
      <c r="G70" s="10"/>
      <c r="H70" s="13"/>
      <c r="I70" s="10"/>
      <c r="J70" s="10"/>
      <c r="K70" s="10"/>
      <c r="M70" s="10"/>
      <c r="O70" s="29"/>
    </row>
    <row r="71" spans="1:16" s="12" customFormat="1" ht="11.25">
      <c r="B71" s="19"/>
      <c r="C71" s="126"/>
      <c r="D71" s="19"/>
      <c r="G71" s="10"/>
      <c r="I71" s="10"/>
      <c r="J71" s="10"/>
      <c r="K71" s="10"/>
      <c r="M71" s="10"/>
      <c r="O71" s="29"/>
    </row>
    <row r="72" spans="1:16" s="12" customFormat="1" ht="11.25">
      <c r="B72" s="19"/>
      <c r="C72" s="126"/>
      <c r="D72" s="19"/>
      <c r="G72" s="10"/>
      <c r="I72" s="10"/>
      <c r="J72" s="10"/>
      <c r="K72" s="10"/>
      <c r="M72" s="10"/>
      <c r="O72" s="29"/>
    </row>
    <row r="73" spans="1:16" s="12" customFormat="1" ht="11.25">
      <c r="B73" s="19"/>
      <c r="C73" s="126"/>
      <c r="D73" s="19"/>
      <c r="G73" s="10"/>
      <c r="I73" s="10"/>
      <c r="J73" s="10"/>
      <c r="K73" s="10"/>
      <c r="M73" s="10"/>
      <c r="O73" s="29"/>
    </row>
    <row r="74" spans="1:16" s="12" customFormat="1" ht="11.25">
      <c r="B74" s="19"/>
      <c r="C74" s="126"/>
      <c r="D74" s="19"/>
      <c r="G74" s="10"/>
      <c r="I74" s="10"/>
      <c r="J74" s="10"/>
      <c r="K74" s="10"/>
      <c r="M74" s="10"/>
      <c r="O74" s="29"/>
    </row>
    <row r="75" spans="1:16" s="12" customFormat="1" ht="11.25">
      <c r="B75" s="19"/>
      <c r="C75" s="126"/>
      <c r="D75" s="19"/>
      <c r="G75" s="10"/>
      <c r="I75" s="10"/>
      <c r="J75" s="10"/>
      <c r="K75" s="10"/>
      <c r="M75" s="10"/>
      <c r="O75" s="29"/>
    </row>
    <row r="76" spans="1:16" s="12" customFormat="1" ht="11.25">
      <c r="B76" s="19"/>
      <c r="C76" s="126"/>
      <c r="D76" s="19"/>
      <c r="G76" s="10"/>
      <c r="I76" s="10"/>
      <c r="J76" s="10"/>
      <c r="K76" s="10"/>
      <c r="M76" s="10"/>
      <c r="O76" s="29"/>
    </row>
    <row r="77" spans="1:16" s="12" customFormat="1" ht="11.25">
      <c r="B77" s="19"/>
      <c r="C77" s="126"/>
      <c r="D77" s="19"/>
      <c r="G77" s="10"/>
      <c r="I77" s="10"/>
      <c r="J77" s="10"/>
      <c r="K77" s="10"/>
      <c r="M77" s="10"/>
      <c r="O77" s="29"/>
    </row>
    <row r="78" spans="1:16" s="12" customFormat="1" ht="11.25">
      <c r="B78" s="19"/>
      <c r="C78" s="126"/>
      <c r="D78" s="19"/>
      <c r="G78" s="10"/>
      <c r="I78" s="10"/>
      <c r="J78" s="10"/>
      <c r="K78" s="10"/>
      <c r="M78" s="10"/>
      <c r="O78" s="29"/>
    </row>
    <row r="79" spans="1:16" s="12" customFormat="1" ht="11.25">
      <c r="B79" s="19"/>
      <c r="C79" s="126"/>
      <c r="D79" s="19"/>
      <c r="G79" s="10"/>
      <c r="I79" s="10"/>
      <c r="J79" s="10"/>
      <c r="K79" s="10"/>
      <c r="M79" s="10"/>
      <c r="O79" s="29"/>
    </row>
    <row r="80" spans="1:16" s="12" customFormat="1" ht="11.25">
      <c r="B80" s="19"/>
      <c r="C80" s="126"/>
      <c r="D80" s="19"/>
      <c r="G80" s="10"/>
      <c r="H80" s="13"/>
      <c r="I80" s="10"/>
      <c r="J80" s="10"/>
      <c r="K80" s="10"/>
      <c r="M80" s="10"/>
      <c r="O80" s="29"/>
    </row>
    <row r="81" spans="1:15" s="12" customFormat="1" ht="11.25">
      <c r="B81" s="19"/>
      <c r="C81" s="126"/>
      <c r="D81" s="19"/>
      <c r="G81" s="10"/>
      <c r="I81" s="10"/>
      <c r="J81" s="10"/>
      <c r="K81" s="10"/>
      <c r="M81" s="10"/>
      <c r="O81" s="29"/>
    </row>
    <row r="82" spans="1:15" s="12" customFormat="1" ht="11.25">
      <c r="B82" s="19"/>
      <c r="C82" s="126"/>
      <c r="D82" s="19"/>
      <c r="G82" s="10"/>
      <c r="H82" s="13"/>
      <c r="I82" s="10"/>
      <c r="J82" s="10"/>
      <c r="K82" s="10"/>
      <c r="M82" s="10"/>
      <c r="O82" s="29"/>
    </row>
    <row r="83" spans="1:15" s="12" customFormat="1" ht="11.25">
      <c r="B83" s="19"/>
      <c r="C83" s="126"/>
      <c r="D83" s="19"/>
      <c r="G83" s="10"/>
      <c r="I83" s="10"/>
      <c r="J83" s="10"/>
      <c r="K83" s="10"/>
      <c r="M83" s="10"/>
      <c r="O83" s="29"/>
    </row>
    <row r="84" spans="1:15" s="12" customFormat="1" ht="11.25">
      <c r="C84" s="125"/>
      <c r="G84" s="10"/>
      <c r="I84" s="10"/>
      <c r="J84" s="10"/>
      <c r="K84" s="10"/>
      <c r="M84" s="10"/>
      <c r="O84" s="29"/>
    </row>
    <row r="85" spans="1:15" s="12" customFormat="1" ht="11.25">
      <c r="A85" s="13"/>
      <c r="B85" s="13"/>
      <c r="C85" s="124"/>
      <c r="D85" s="13"/>
      <c r="F85" s="13"/>
      <c r="G85" s="10"/>
      <c r="H85" s="13"/>
      <c r="I85" s="10"/>
      <c r="J85" s="10"/>
      <c r="K85" s="10"/>
      <c r="M85" s="10"/>
      <c r="O85" s="29"/>
    </row>
    <row r="86" spans="1:15" s="12" customFormat="1" ht="11.25">
      <c r="C86" s="125"/>
      <c r="G86" s="10"/>
      <c r="I86" s="10"/>
      <c r="J86" s="10"/>
      <c r="K86" s="10"/>
      <c r="M86" s="10"/>
      <c r="O86" s="29"/>
    </row>
    <row r="87" spans="1:15" s="12" customFormat="1" ht="11.25">
      <c r="C87" s="125"/>
      <c r="G87" s="10"/>
      <c r="I87" s="10"/>
      <c r="J87" s="10"/>
      <c r="K87" s="10"/>
      <c r="M87" s="10"/>
      <c r="O87" s="29"/>
    </row>
    <row r="88" spans="1:15" s="12" customFormat="1" ht="11.25">
      <c r="C88" s="125"/>
      <c r="G88" s="10"/>
      <c r="H88" s="13"/>
      <c r="I88" s="10"/>
      <c r="J88" s="10"/>
      <c r="K88" s="10"/>
      <c r="M88" s="10"/>
      <c r="O88" s="29"/>
    </row>
    <row r="89" spans="1:15" s="12" customFormat="1" ht="11.25">
      <c r="A89" s="13"/>
      <c r="B89" s="13"/>
      <c r="C89" s="124"/>
      <c r="D89" s="13"/>
      <c r="F89" s="13"/>
      <c r="G89" s="10"/>
      <c r="H89" s="13"/>
      <c r="I89" s="10"/>
      <c r="J89" s="10"/>
      <c r="K89" s="10"/>
      <c r="M89" s="10"/>
      <c r="O89" s="29"/>
    </row>
    <row r="90" spans="1:15" s="12" customFormat="1" ht="11.25">
      <c r="A90" s="13"/>
      <c r="B90" s="13"/>
      <c r="C90" s="124"/>
      <c r="D90" s="13"/>
      <c r="F90" s="13"/>
      <c r="G90" s="10"/>
      <c r="H90" s="13"/>
      <c r="I90" s="10"/>
      <c r="J90" s="10"/>
      <c r="K90" s="10"/>
      <c r="M90" s="10"/>
      <c r="O90" s="29"/>
    </row>
    <row r="91" spans="1:15" s="12" customFormat="1" ht="11.25">
      <c r="C91" s="125"/>
      <c r="G91" s="10"/>
      <c r="H91" s="13"/>
      <c r="I91" s="10"/>
      <c r="J91" s="10"/>
      <c r="K91" s="10"/>
      <c r="M91" s="10"/>
      <c r="O91" s="29"/>
    </row>
    <row r="92" spans="1:15" s="12" customFormat="1" ht="11.25">
      <c r="A92" s="13"/>
      <c r="B92" s="13"/>
      <c r="C92" s="124"/>
      <c r="D92" s="13"/>
      <c r="F92" s="13"/>
      <c r="G92" s="10"/>
      <c r="H92" s="13"/>
      <c r="I92" s="10"/>
      <c r="J92" s="10"/>
      <c r="K92" s="10"/>
      <c r="M92" s="10"/>
      <c r="O92" s="29"/>
    </row>
    <row r="93" spans="1:15" s="12" customFormat="1" ht="11.25">
      <c r="A93" s="13"/>
      <c r="B93" s="13"/>
      <c r="C93" s="124"/>
      <c r="D93" s="13"/>
      <c r="F93" s="13"/>
      <c r="G93" s="10"/>
      <c r="H93" s="13"/>
      <c r="I93" s="10"/>
      <c r="J93" s="10"/>
      <c r="K93" s="10"/>
      <c r="M93" s="10"/>
      <c r="O93" s="29"/>
    </row>
    <row r="94" spans="1:15" s="12" customFormat="1" ht="11.25">
      <c r="A94" s="13"/>
      <c r="B94" s="13"/>
      <c r="C94" s="124"/>
      <c r="D94" s="13"/>
      <c r="F94" s="13"/>
      <c r="G94" s="10"/>
      <c r="H94" s="13"/>
      <c r="I94" s="10"/>
      <c r="J94" s="10"/>
      <c r="K94" s="10"/>
      <c r="M94" s="10"/>
      <c r="O94" s="29"/>
    </row>
    <row r="95" spans="1:15" s="12" customFormat="1" ht="11.25">
      <c r="A95" s="13"/>
      <c r="B95" s="13"/>
      <c r="C95" s="124"/>
      <c r="D95" s="13"/>
      <c r="F95" s="13"/>
      <c r="G95" s="10"/>
      <c r="H95" s="13"/>
      <c r="I95" s="10"/>
      <c r="J95" s="10"/>
      <c r="K95" s="10"/>
      <c r="M95" s="10"/>
      <c r="O95" s="29"/>
    </row>
    <row r="96" spans="1:15" s="12" customFormat="1" ht="11.25">
      <c r="A96" s="13"/>
      <c r="B96" s="13"/>
      <c r="C96" s="124"/>
      <c r="D96" s="13"/>
      <c r="F96" s="13"/>
      <c r="G96" s="10"/>
      <c r="H96" s="13"/>
      <c r="I96" s="10"/>
      <c r="J96" s="10"/>
      <c r="K96" s="10"/>
      <c r="M96" s="10"/>
      <c r="O96" s="29"/>
    </row>
    <row r="97" spans="1:15" s="12" customFormat="1" ht="11.25">
      <c r="A97" s="13"/>
      <c r="B97" s="13"/>
      <c r="C97" s="124"/>
      <c r="D97" s="13"/>
      <c r="F97" s="13"/>
      <c r="G97" s="10"/>
      <c r="H97" s="13"/>
      <c r="I97" s="10"/>
      <c r="J97" s="10"/>
      <c r="K97" s="10"/>
      <c r="M97" s="10"/>
      <c r="O97" s="29"/>
    </row>
    <row r="98" spans="1:15" s="12" customFormat="1" ht="11.25">
      <c r="A98" s="13"/>
      <c r="B98" s="13"/>
      <c r="C98" s="124"/>
      <c r="D98" s="13"/>
      <c r="F98" s="13"/>
      <c r="G98" s="10"/>
      <c r="H98" s="13"/>
      <c r="I98" s="10"/>
      <c r="J98" s="10"/>
      <c r="K98" s="10"/>
      <c r="M98" s="10"/>
      <c r="O98" s="29"/>
    </row>
    <row r="99" spans="1:15" s="12" customFormat="1" ht="11.25">
      <c r="A99" s="13"/>
      <c r="B99" s="13"/>
      <c r="C99" s="124"/>
      <c r="D99" s="13"/>
      <c r="F99" s="13"/>
      <c r="G99" s="10"/>
      <c r="H99" s="13"/>
      <c r="I99" s="10"/>
      <c r="J99" s="10"/>
      <c r="K99" s="10"/>
      <c r="M99" s="10"/>
      <c r="O99" s="29"/>
    </row>
    <row r="100" spans="1:15" s="12" customFormat="1" ht="11.25">
      <c r="A100" s="13"/>
      <c r="B100" s="13"/>
      <c r="C100" s="124"/>
      <c r="D100" s="13"/>
      <c r="F100" s="13"/>
      <c r="G100" s="10"/>
      <c r="H100" s="13"/>
      <c r="I100" s="10"/>
      <c r="J100" s="10"/>
      <c r="K100" s="10"/>
      <c r="M100" s="10"/>
      <c r="O100" s="29"/>
    </row>
    <row r="101" spans="1:15" s="12" customFormat="1" ht="11.25">
      <c r="A101" s="13"/>
      <c r="B101" s="13"/>
      <c r="C101" s="124"/>
      <c r="D101" s="13"/>
      <c r="F101" s="13"/>
      <c r="G101" s="10"/>
      <c r="H101" s="13"/>
      <c r="I101" s="10"/>
      <c r="J101" s="10"/>
      <c r="K101" s="10"/>
      <c r="M101" s="10"/>
      <c r="O101" s="29"/>
    </row>
    <row r="102" spans="1:15" s="12" customFormat="1" ht="11.25">
      <c r="A102" s="13"/>
      <c r="C102" s="125"/>
      <c r="G102" s="10"/>
      <c r="H102" s="13"/>
      <c r="I102" s="10"/>
      <c r="J102" s="10"/>
      <c r="K102" s="10"/>
      <c r="M102" s="10"/>
      <c r="O102" s="29"/>
    </row>
    <row r="103" spans="1:15" s="12" customFormat="1" ht="11.25">
      <c r="A103" s="13"/>
      <c r="B103" s="13"/>
      <c r="C103" s="124"/>
      <c r="D103" s="13"/>
      <c r="F103" s="13"/>
      <c r="G103" s="10"/>
      <c r="H103" s="13"/>
      <c r="I103" s="10"/>
      <c r="J103" s="10"/>
      <c r="K103" s="10"/>
      <c r="M103" s="10"/>
      <c r="O103" s="29"/>
    </row>
    <row r="104" spans="1:15" s="12" customFormat="1" ht="11.25">
      <c r="C104" s="125"/>
      <c r="G104" s="10"/>
      <c r="H104" s="13"/>
      <c r="I104" s="10"/>
      <c r="J104" s="10"/>
      <c r="K104" s="10"/>
      <c r="M104" s="10"/>
      <c r="O104" s="29"/>
    </row>
    <row r="105" spans="1:15" s="12" customFormat="1" ht="11.25">
      <c r="C105" s="125"/>
      <c r="G105" s="10"/>
      <c r="I105" s="10"/>
      <c r="J105" s="10"/>
      <c r="K105" s="10"/>
      <c r="M105" s="10"/>
      <c r="O105" s="29"/>
    </row>
    <row r="106" spans="1:15" s="12" customFormat="1" ht="11.25">
      <c r="C106" s="125"/>
      <c r="G106" s="10"/>
      <c r="I106" s="10"/>
      <c r="J106" s="10"/>
      <c r="K106" s="10"/>
      <c r="M106" s="10"/>
      <c r="O106" s="29"/>
    </row>
    <row r="107" spans="1:15" s="12" customFormat="1" ht="11.25">
      <c r="C107" s="125"/>
      <c r="G107" s="10"/>
      <c r="I107" s="10"/>
      <c r="J107" s="10"/>
      <c r="K107" s="10"/>
      <c r="M107" s="10"/>
      <c r="O107" s="29"/>
    </row>
    <row r="108" spans="1:15" s="12" customFormat="1" ht="11.25">
      <c r="C108" s="125"/>
      <c r="G108" s="10"/>
      <c r="H108" s="13"/>
      <c r="I108" s="10"/>
      <c r="J108" s="10"/>
      <c r="K108" s="10"/>
      <c r="M108" s="10"/>
      <c r="O108" s="29"/>
    </row>
    <row r="109" spans="1:15" s="12" customFormat="1" ht="11.25">
      <c r="A109" s="13"/>
      <c r="B109" s="13"/>
      <c r="C109" s="124"/>
      <c r="D109" s="13"/>
      <c r="F109" s="13"/>
      <c r="G109" s="10"/>
      <c r="H109" s="13"/>
      <c r="I109" s="10"/>
      <c r="J109" s="10"/>
      <c r="K109" s="10"/>
      <c r="M109" s="10"/>
      <c r="O109" s="29"/>
    </row>
    <row r="110" spans="1:15" s="12" customFormat="1" ht="11.25">
      <c r="A110" s="13"/>
      <c r="B110" s="13"/>
      <c r="C110" s="124"/>
      <c r="D110" s="13"/>
      <c r="F110" s="13"/>
      <c r="G110" s="10"/>
      <c r="H110" s="13"/>
      <c r="I110" s="10"/>
      <c r="J110" s="10"/>
      <c r="K110" s="10"/>
      <c r="M110" s="10"/>
      <c r="O110" s="29"/>
    </row>
    <row r="111" spans="1:15" s="12" customFormat="1" ht="11.25">
      <c r="C111" s="125"/>
      <c r="G111" s="10"/>
      <c r="H111" s="13"/>
      <c r="I111" s="10"/>
      <c r="J111" s="10"/>
      <c r="K111" s="10"/>
      <c r="M111" s="10"/>
      <c r="O111" s="29"/>
    </row>
    <row r="112" spans="1:15" s="12" customFormat="1" ht="11.25">
      <c r="A112" s="13"/>
      <c r="B112" s="13"/>
      <c r="C112" s="124"/>
      <c r="D112" s="13"/>
      <c r="F112" s="13"/>
      <c r="G112" s="10"/>
      <c r="H112" s="13"/>
      <c r="I112" s="10"/>
      <c r="J112" s="10"/>
      <c r="K112" s="10"/>
      <c r="M112" s="10"/>
      <c r="O112" s="29"/>
    </row>
    <row r="113" spans="1:15" s="12" customFormat="1" ht="11.25">
      <c r="A113" s="13"/>
      <c r="B113" s="13"/>
      <c r="C113" s="124"/>
      <c r="D113" s="13"/>
      <c r="F113" s="13"/>
      <c r="G113" s="10"/>
      <c r="H113" s="13"/>
      <c r="I113" s="10"/>
      <c r="J113" s="10"/>
      <c r="K113" s="10"/>
      <c r="M113" s="10"/>
      <c r="O113" s="29"/>
    </row>
    <row r="114" spans="1:15" s="12" customFormat="1" ht="11.25">
      <c r="A114" s="13"/>
      <c r="B114" s="13"/>
      <c r="C114" s="124"/>
      <c r="D114" s="13"/>
      <c r="F114" s="13"/>
      <c r="G114" s="10"/>
      <c r="H114" s="13"/>
      <c r="I114" s="10"/>
      <c r="J114" s="10"/>
      <c r="K114" s="10"/>
      <c r="M114" s="10"/>
      <c r="O114" s="29"/>
    </row>
    <row r="115" spans="1:15" s="12" customFormat="1" ht="11.25">
      <c r="A115" s="13"/>
      <c r="B115" s="13"/>
      <c r="C115" s="124"/>
      <c r="D115" s="13"/>
      <c r="F115" s="13"/>
      <c r="G115" s="10"/>
      <c r="H115" s="13"/>
      <c r="I115" s="10"/>
      <c r="J115" s="10"/>
      <c r="K115" s="10"/>
      <c r="M115" s="10"/>
      <c r="O115" s="29"/>
    </row>
    <row r="116" spans="1:15" s="12" customFormat="1" ht="11.25">
      <c r="A116" s="13"/>
      <c r="B116" s="13"/>
      <c r="C116" s="124"/>
      <c r="D116" s="13"/>
      <c r="F116" s="13"/>
      <c r="G116" s="10"/>
      <c r="H116" s="13"/>
      <c r="I116" s="10"/>
      <c r="J116" s="10"/>
      <c r="K116" s="10"/>
      <c r="M116" s="10"/>
      <c r="O116" s="29"/>
    </row>
    <row r="117" spans="1:15" s="12" customFormat="1" ht="11.25">
      <c r="A117" s="13"/>
      <c r="B117" s="13"/>
      <c r="C117" s="124"/>
      <c r="D117" s="13"/>
      <c r="F117" s="13"/>
      <c r="G117" s="10"/>
      <c r="H117" s="13"/>
      <c r="I117" s="10"/>
      <c r="J117" s="10"/>
      <c r="K117" s="10"/>
      <c r="M117" s="10"/>
      <c r="O117" s="29"/>
    </row>
    <row r="118" spans="1:15" s="12" customFormat="1" ht="11.25">
      <c r="A118" s="13"/>
      <c r="B118" s="13"/>
      <c r="C118" s="124"/>
      <c r="D118" s="13"/>
      <c r="F118" s="13"/>
      <c r="G118" s="10"/>
      <c r="H118" s="13"/>
      <c r="I118" s="10"/>
      <c r="J118" s="10"/>
      <c r="K118" s="10"/>
      <c r="M118" s="10"/>
      <c r="O118" s="29"/>
    </row>
    <row r="119" spans="1:15" s="12" customFormat="1" ht="11.25">
      <c r="A119" s="13"/>
      <c r="B119" s="13"/>
      <c r="C119" s="124"/>
      <c r="D119" s="13"/>
      <c r="F119" s="13"/>
      <c r="G119" s="10"/>
      <c r="H119" s="13"/>
      <c r="I119" s="10"/>
      <c r="J119" s="10"/>
      <c r="K119" s="10"/>
      <c r="M119" s="10"/>
      <c r="O119" s="29"/>
    </row>
    <row r="120" spans="1:15" s="12" customFormat="1" ht="11.25">
      <c r="A120" s="13"/>
      <c r="B120" s="13"/>
      <c r="C120" s="124"/>
      <c r="D120" s="13"/>
      <c r="F120" s="13"/>
      <c r="G120" s="10"/>
      <c r="H120" s="13"/>
      <c r="I120" s="10"/>
      <c r="J120" s="10"/>
      <c r="K120" s="10"/>
      <c r="M120" s="10"/>
      <c r="O120" s="29"/>
    </row>
    <row r="121" spans="1:15" s="12" customFormat="1" ht="11.25">
      <c r="A121" s="13"/>
      <c r="B121" s="13"/>
      <c r="C121" s="124"/>
      <c r="D121" s="13"/>
      <c r="F121" s="13"/>
      <c r="G121" s="10"/>
      <c r="H121" s="13"/>
      <c r="I121" s="10"/>
      <c r="J121" s="10"/>
      <c r="K121" s="10"/>
      <c r="M121" s="10"/>
      <c r="O121" s="29"/>
    </row>
    <row r="122" spans="1:15" s="12" customFormat="1" ht="11.25">
      <c r="A122" s="13"/>
      <c r="C122" s="125"/>
      <c r="G122" s="10"/>
      <c r="H122" s="13"/>
      <c r="I122" s="10"/>
      <c r="J122" s="10"/>
      <c r="K122" s="10"/>
      <c r="M122" s="10"/>
      <c r="O122" s="29"/>
    </row>
    <row r="123" spans="1:15" s="12" customFormat="1" ht="11.25">
      <c r="A123" s="13"/>
      <c r="B123" s="13"/>
      <c r="C123" s="124"/>
      <c r="D123" s="13"/>
      <c r="F123" s="13"/>
      <c r="G123" s="10"/>
      <c r="H123" s="13"/>
      <c r="I123" s="10"/>
      <c r="J123" s="10"/>
      <c r="K123" s="10"/>
      <c r="M123" s="10"/>
      <c r="O123" s="29"/>
    </row>
    <row r="124" spans="1:15" s="12" customFormat="1" ht="11.25">
      <c r="C124" s="125"/>
      <c r="G124" s="10"/>
      <c r="H124" s="13"/>
      <c r="I124" s="10"/>
      <c r="J124" s="10"/>
      <c r="K124" s="10"/>
      <c r="M124" s="10"/>
      <c r="O124" s="29"/>
    </row>
    <row r="125" spans="1:15" s="12" customFormat="1" ht="11.25">
      <c r="C125" s="125"/>
      <c r="G125" s="10"/>
      <c r="I125" s="10"/>
      <c r="J125" s="10"/>
      <c r="K125" s="10"/>
      <c r="M125" s="10"/>
      <c r="O125" s="29"/>
    </row>
    <row r="126" spans="1:15" s="12" customFormat="1" ht="11.25">
      <c r="C126" s="125"/>
      <c r="G126" s="10"/>
      <c r="I126" s="10"/>
      <c r="J126" s="10"/>
      <c r="K126" s="10"/>
      <c r="M126" s="10"/>
      <c r="O126" s="29"/>
    </row>
    <row r="127" spans="1:15" s="12" customFormat="1" ht="11.25">
      <c r="C127" s="125"/>
      <c r="G127" s="10"/>
      <c r="I127" s="10"/>
      <c r="J127" s="10"/>
      <c r="K127" s="10"/>
      <c r="M127" s="10"/>
      <c r="O127" s="29"/>
    </row>
    <row r="128" spans="1:15" s="12" customFormat="1" ht="11.25">
      <c r="C128" s="125"/>
      <c r="G128" s="10"/>
      <c r="I128" s="10"/>
      <c r="J128" s="10"/>
      <c r="K128" s="10"/>
      <c r="M128" s="10"/>
      <c r="O128" s="29"/>
    </row>
    <row r="129" spans="3:15" s="12" customFormat="1" ht="11.25">
      <c r="C129" s="125"/>
      <c r="G129" s="10"/>
      <c r="I129" s="10"/>
      <c r="J129" s="10"/>
      <c r="K129" s="10"/>
      <c r="M129" s="10"/>
      <c r="O129" s="29"/>
    </row>
    <row r="130" spans="3:15" s="12" customFormat="1" ht="11.25">
      <c r="C130" s="125"/>
      <c r="G130" s="10"/>
      <c r="I130" s="10"/>
      <c r="J130" s="10"/>
      <c r="K130" s="10"/>
      <c r="M130" s="10"/>
      <c r="O130" s="29"/>
    </row>
    <row r="131" spans="3:15" s="12" customFormat="1" ht="11.25">
      <c r="C131" s="125"/>
      <c r="G131" s="10"/>
      <c r="I131" s="10"/>
      <c r="J131" s="10"/>
      <c r="K131" s="10"/>
      <c r="M131" s="10"/>
      <c r="O131" s="29"/>
    </row>
    <row r="132" spans="3:15" s="12" customFormat="1" ht="11.25">
      <c r="C132" s="125"/>
      <c r="G132" s="10"/>
      <c r="I132" s="10"/>
      <c r="J132" s="10"/>
      <c r="K132" s="10"/>
      <c r="M132" s="10"/>
      <c r="O132" s="29"/>
    </row>
    <row r="133" spans="3:15" s="12" customFormat="1" ht="11.25">
      <c r="C133" s="125"/>
      <c r="G133" s="10"/>
      <c r="I133" s="10"/>
      <c r="J133" s="10"/>
      <c r="K133" s="10"/>
      <c r="M133" s="10"/>
      <c r="O133" s="29"/>
    </row>
    <row r="134" spans="3:15" s="12" customFormat="1" ht="11.25">
      <c r="C134" s="125"/>
      <c r="G134" s="10"/>
      <c r="I134" s="10"/>
      <c r="J134" s="10"/>
      <c r="K134" s="10"/>
      <c r="M134" s="10"/>
      <c r="O134" s="29"/>
    </row>
    <row r="135" spans="3:15" s="12" customFormat="1" ht="11.25">
      <c r="C135" s="125"/>
      <c r="G135" s="10"/>
      <c r="I135" s="10"/>
      <c r="J135" s="10"/>
      <c r="K135" s="10"/>
      <c r="M135" s="10"/>
      <c r="O135" s="29"/>
    </row>
    <row r="136" spans="3:15" s="12" customFormat="1" ht="11.25">
      <c r="C136" s="125"/>
      <c r="G136" s="10"/>
      <c r="I136" s="10"/>
      <c r="J136" s="10"/>
      <c r="K136" s="10"/>
      <c r="M136" s="10"/>
      <c r="O136" s="29"/>
    </row>
    <row r="137" spans="3:15" s="12" customFormat="1" ht="11.25">
      <c r="C137" s="125"/>
      <c r="G137" s="10"/>
      <c r="I137" s="10"/>
      <c r="J137" s="10"/>
      <c r="K137" s="10"/>
      <c r="M137" s="10"/>
      <c r="O137" s="29"/>
    </row>
    <row r="138" spans="3:15" s="12" customFormat="1" ht="11.25">
      <c r="C138" s="125"/>
      <c r="G138" s="10"/>
      <c r="I138" s="10"/>
      <c r="J138" s="10"/>
      <c r="K138" s="10"/>
      <c r="M138" s="10"/>
      <c r="O138" s="29"/>
    </row>
    <row r="139" spans="3:15" s="12" customFormat="1" ht="11.25">
      <c r="C139" s="125"/>
      <c r="G139" s="10"/>
      <c r="I139" s="10"/>
      <c r="J139" s="10"/>
      <c r="K139" s="10"/>
      <c r="M139" s="10"/>
      <c r="O139" s="29"/>
    </row>
    <row r="140" spans="3:15" s="12" customFormat="1" ht="11.25">
      <c r="C140" s="125"/>
      <c r="G140" s="10"/>
      <c r="I140" s="10"/>
      <c r="J140" s="10"/>
      <c r="K140" s="10"/>
      <c r="M140" s="10"/>
      <c r="O140" s="29"/>
    </row>
    <row r="141" spans="3:15" s="12" customFormat="1" ht="11.25">
      <c r="C141" s="125"/>
      <c r="G141" s="10"/>
      <c r="I141" s="10"/>
      <c r="J141" s="10"/>
      <c r="K141" s="10"/>
      <c r="M141" s="10"/>
      <c r="O141" s="29"/>
    </row>
    <row r="142" spans="3:15" s="12" customFormat="1" ht="11.25">
      <c r="C142" s="125"/>
      <c r="G142" s="10"/>
      <c r="I142" s="10"/>
      <c r="J142" s="10"/>
      <c r="K142" s="10"/>
      <c r="M142" s="10"/>
      <c r="O142" s="29"/>
    </row>
    <row r="143" spans="3:15" s="12" customFormat="1" ht="11.25">
      <c r="C143" s="125"/>
      <c r="G143" s="10"/>
      <c r="I143" s="10"/>
      <c r="J143" s="10"/>
      <c r="K143" s="10"/>
      <c r="M143" s="10"/>
      <c r="O143" s="29"/>
    </row>
    <row r="144" spans="3:15" s="12" customFormat="1" ht="11.25">
      <c r="C144" s="125"/>
      <c r="G144" s="10"/>
      <c r="I144" s="10"/>
      <c r="J144" s="10"/>
      <c r="K144" s="10"/>
      <c r="M144" s="10"/>
      <c r="O144" s="29"/>
    </row>
    <row r="145" spans="3:15" s="12" customFormat="1" ht="11.25">
      <c r="C145" s="125"/>
      <c r="G145" s="10"/>
      <c r="I145" s="10"/>
      <c r="J145" s="10"/>
      <c r="K145" s="10"/>
      <c r="M145" s="10"/>
      <c r="O145" s="29"/>
    </row>
    <row r="146" spans="3:15" s="12" customFormat="1" ht="11.25">
      <c r="C146" s="125"/>
      <c r="G146" s="10"/>
      <c r="I146" s="10"/>
      <c r="J146" s="10"/>
      <c r="K146" s="10"/>
      <c r="M146" s="10"/>
      <c r="O146" s="29"/>
    </row>
    <row r="147" spans="3:15" s="12" customFormat="1" ht="11.25">
      <c r="C147" s="125"/>
      <c r="G147" s="10"/>
      <c r="I147" s="10"/>
      <c r="J147" s="10"/>
      <c r="K147" s="10"/>
      <c r="M147" s="10"/>
      <c r="O147" s="29"/>
    </row>
    <row r="148" spans="3:15" s="12" customFormat="1" ht="11.25">
      <c r="C148" s="125"/>
      <c r="G148" s="10"/>
      <c r="I148" s="10"/>
      <c r="J148" s="10"/>
      <c r="K148" s="10"/>
      <c r="M148" s="10"/>
      <c r="O148" s="29"/>
    </row>
    <row r="149" spans="3:15" s="12" customFormat="1" ht="11.25">
      <c r="C149" s="125"/>
      <c r="G149" s="10"/>
      <c r="I149" s="10"/>
      <c r="J149" s="10"/>
      <c r="K149" s="10"/>
      <c r="M149" s="10"/>
      <c r="O149" s="29"/>
    </row>
    <row r="150" spans="3:15" s="12" customFormat="1" ht="11.25">
      <c r="C150" s="125"/>
      <c r="G150" s="10"/>
      <c r="I150" s="10"/>
      <c r="J150" s="10"/>
      <c r="K150" s="10"/>
      <c r="M150" s="10"/>
      <c r="O150" s="29"/>
    </row>
    <row r="151" spans="3:15" s="12" customFormat="1" ht="11.25">
      <c r="C151" s="125"/>
      <c r="G151" s="10"/>
      <c r="I151" s="10"/>
      <c r="J151" s="10"/>
      <c r="K151" s="10"/>
      <c r="M151" s="10"/>
      <c r="O151" s="29"/>
    </row>
    <row r="152" spans="3:15" s="12" customFormat="1" ht="11.25">
      <c r="C152" s="125"/>
      <c r="G152" s="10"/>
      <c r="I152" s="10"/>
      <c r="J152" s="10"/>
      <c r="K152" s="10"/>
      <c r="M152" s="10"/>
      <c r="O152" s="29"/>
    </row>
    <row r="153" spans="3:15" s="12" customFormat="1" ht="11.25">
      <c r="C153" s="125"/>
      <c r="G153" s="10"/>
      <c r="I153" s="10"/>
      <c r="J153" s="10"/>
      <c r="K153" s="10"/>
      <c r="M153" s="10"/>
      <c r="O153" s="29"/>
    </row>
    <row r="154" spans="3:15" s="12" customFormat="1" ht="11.25">
      <c r="C154" s="125"/>
      <c r="G154" s="10"/>
      <c r="I154" s="10"/>
      <c r="J154" s="10"/>
      <c r="K154" s="10"/>
      <c r="M154" s="10"/>
      <c r="O154" s="29"/>
    </row>
    <row r="155" spans="3:15" s="12" customFormat="1" ht="11.25">
      <c r="C155" s="125"/>
      <c r="G155" s="10"/>
      <c r="I155" s="10"/>
      <c r="J155" s="10"/>
      <c r="K155" s="10"/>
      <c r="M155" s="10"/>
      <c r="O155" s="29"/>
    </row>
    <row r="156" spans="3:15" s="12" customFormat="1" ht="11.25">
      <c r="C156" s="125"/>
      <c r="G156" s="10"/>
      <c r="I156" s="10"/>
      <c r="J156" s="10"/>
      <c r="K156" s="10"/>
      <c r="M156" s="10"/>
      <c r="O156" s="29"/>
    </row>
    <row r="157" spans="3:15" s="12" customFormat="1" ht="11.25">
      <c r="C157" s="125"/>
      <c r="G157" s="10"/>
      <c r="I157" s="10"/>
      <c r="J157" s="10"/>
      <c r="K157" s="10"/>
      <c r="M157" s="10"/>
      <c r="O157" s="29"/>
    </row>
    <row r="158" spans="3:15" s="12" customFormat="1" ht="11.25">
      <c r="C158" s="125"/>
      <c r="G158" s="10"/>
      <c r="I158" s="10"/>
      <c r="J158" s="10"/>
      <c r="K158" s="10"/>
      <c r="M158" s="10"/>
      <c r="O158" s="29"/>
    </row>
    <row r="159" spans="3:15" s="12" customFormat="1" ht="11.25">
      <c r="C159" s="125"/>
      <c r="G159" s="10"/>
      <c r="I159" s="10"/>
      <c r="J159" s="10"/>
      <c r="K159" s="10"/>
      <c r="M159" s="10"/>
      <c r="O159" s="29"/>
    </row>
    <row r="160" spans="3:15" s="12" customFormat="1" ht="11.25">
      <c r="C160" s="125"/>
      <c r="G160" s="10"/>
      <c r="I160" s="10"/>
      <c r="J160" s="10"/>
      <c r="K160" s="10"/>
      <c r="M160" s="10"/>
      <c r="O160" s="29"/>
    </row>
    <row r="161" spans="3:15" s="12" customFormat="1" ht="11.25">
      <c r="C161" s="125"/>
      <c r="G161" s="10"/>
      <c r="I161" s="10"/>
      <c r="J161" s="10"/>
      <c r="K161" s="10"/>
      <c r="M161" s="10"/>
      <c r="O161" s="29"/>
    </row>
    <row r="162" spans="3:15" s="12" customFormat="1" ht="11.25">
      <c r="C162" s="125"/>
      <c r="G162" s="10"/>
      <c r="I162" s="10"/>
      <c r="J162" s="10"/>
      <c r="K162" s="10"/>
      <c r="M162" s="10"/>
      <c r="O162" s="29"/>
    </row>
    <row r="163" spans="3:15" s="12" customFormat="1" ht="11.25">
      <c r="C163" s="125"/>
      <c r="G163" s="10"/>
      <c r="I163" s="10"/>
      <c r="J163" s="10"/>
      <c r="K163" s="10"/>
      <c r="M163" s="10"/>
      <c r="O163" s="29"/>
    </row>
    <row r="164" spans="3:15" s="12" customFormat="1" ht="11.25">
      <c r="C164" s="125"/>
      <c r="G164" s="10"/>
      <c r="I164" s="10"/>
      <c r="J164" s="10"/>
      <c r="K164" s="10"/>
      <c r="M164" s="10"/>
      <c r="O164" s="29"/>
    </row>
    <row r="165" spans="3:15" s="12" customFormat="1" ht="11.25">
      <c r="C165" s="125"/>
      <c r="G165" s="10"/>
      <c r="I165" s="10"/>
      <c r="J165" s="10"/>
      <c r="K165" s="10"/>
      <c r="M165" s="10"/>
      <c r="O165" s="29"/>
    </row>
    <row r="166" spans="3:15" s="12" customFormat="1" ht="11.25">
      <c r="C166" s="125"/>
      <c r="G166" s="10"/>
      <c r="I166" s="10"/>
      <c r="J166" s="10"/>
      <c r="K166" s="10"/>
      <c r="M166" s="10"/>
      <c r="O166" s="29"/>
    </row>
    <row r="167" spans="3:15" s="12" customFormat="1" ht="11.25">
      <c r="C167" s="125"/>
      <c r="G167" s="10"/>
      <c r="I167" s="10"/>
      <c r="J167" s="10"/>
      <c r="K167" s="10"/>
      <c r="M167" s="10"/>
      <c r="O167" s="29"/>
    </row>
    <row r="168" spans="3:15" s="12" customFormat="1" ht="11.25">
      <c r="C168" s="125"/>
      <c r="G168" s="10"/>
      <c r="I168" s="10"/>
      <c r="J168" s="10"/>
      <c r="K168" s="10"/>
      <c r="M168" s="10"/>
      <c r="O168" s="29"/>
    </row>
    <row r="169" spans="3:15" s="12" customFormat="1" ht="11.25">
      <c r="C169" s="125"/>
      <c r="G169" s="10"/>
      <c r="I169" s="10"/>
      <c r="J169" s="10"/>
      <c r="K169" s="10"/>
      <c r="M169" s="10"/>
      <c r="O169" s="29"/>
    </row>
    <row r="170" spans="3:15" s="12" customFormat="1" ht="11.25">
      <c r="C170" s="125"/>
      <c r="G170" s="10"/>
      <c r="I170" s="10"/>
      <c r="J170" s="10"/>
      <c r="K170" s="10"/>
      <c r="M170" s="10"/>
      <c r="O170" s="29"/>
    </row>
    <row r="171" spans="3:15" s="12" customFormat="1" ht="11.25">
      <c r="C171" s="125"/>
      <c r="G171" s="10"/>
      <c r="I171" s="10"/>
      <c r="J171" s="10"/>
      <c r="K171" s="10"/>
      <c r="M171" s="10"/>
      <c r="O171" s="29"/>
    </row>
    <row r="172" spans="3:15" s="12" customFormat="1" ht="11.25">
      <c r="C172" s="125"/>
      <c r="G172" s="10"/>
      <c r="I172" s="10"/>
      <c r="J172" s="10"/>
      <c r="K172" s="10"/>
      <c r="M172" s="10"/>
      <c r="O172" s="29"/>
    </row>
    <row r="173" spans="3:15" s="12" customFormat="1" ht="11.25">
      <c r="C173" s="125"/>
      <c r="G173" s="10"/>
      <c r="I173" s="10"/>
      <c r="J173" s="10"/>
      <c r="K173" s="10"/>
      <c r="M173" s="10"/>
      <c r="O173" s="29"/>
    </row>
    <row r="174" spans="3:15" s="12" customFormat="1" ht="11.25">
      <c r="C174" s="125"/>
      <c r="G174" s="10"/>
      <c r="I174" s="10"/>
      <c r="J174" s="10"/>
      <c r="K174" s="10"/>
      <c r="M174" s="10"/>
      <c r="O174" s="29"/>
    </row>
    <row r="175" spans="3:15" s="12" customFormat="1" ht="11.25">
      <c r="C175" s="125"/>
      <c r="G175" s="10"/>
      <c r="I175" s="10"/>
      <c r="J175" s="10"/>
      <c r="K175" s="10"/>
      <c r="M175" s="10"/>
      <c r="O175" s="29"/>
    </row>
    <row r="176" spans="3:15" s="12" customFormat="1" ht="11.25">
      <c r="C176" s="125"/>
      <c r="G176" s="10"/>
      <c r="I176" s="10"/>
      <c r="J176" s="10"/>
      <c r="K176" s="10"/>
      <c r="M176" s="10"/>
      <c r="O176" s="29"/>
    </row>
    <row r="177" spans="3:15" s="12" customFormat="1" ht="11.25">
      <c r="C177" s="125"/>
      <c r="G177" s="10"/>
      <c r="I177" s="10"/>
      <c r="J177" s="10"/>
      <c r="K177" s="10"/>
      <c r="M177" s="10"/>
      <c r="O177" s="29"/>
    </row>
    <row r="178" spans="3:15" s="12" customFormat="1" ht="11.25">
      <c r="C178" s="125"/>
      <c r="G178" s="10"/>
      <c r="I178" s="10"/>
      <c r="J178" s="10"/>
      <c r="K178" s="10"/>
      <c r="M178" s="10"/>
      <c r="O178" s="29"/>
    </row>
    <row r="179" spans="3:15" s="12" customFormat="1" ht="11.25">
      <c r="C179" s="125"/>
      <c r="G179" s="10"/>
      <c r="I179" s="10"/>
      <c r="J179" s="10"/>
      <c r="K179" s="10"/>
      <c r="M179" s="10"/>
      <c r="O179" s="29"/>
    </row>
    <row r="180" spans="3:15" s="12" customFormat="1" ht="11.25">
      <c r="C180" s="125"/>
      <c r="G180" s="10"/>
      <c r="I180" s="10"/>
      <c r="J180" s="10"/>
      <c r="K180" s="10"/>
      <c r="M180" s="10"/>
      <c r="O180" s="29"/>
    </row>
    <row r="181" spans="3:15" s="12" customFormat="1" ht="11.25">
      <c r="C181" s="125"/>
      <c r="G181" s="10"/>
      <c r="I181" s="10"/>
      <c r="J181" s="10"/>
      <c r="K181" s="10"/>
      <c r="M181" s="10"/>
      <c r="O181" s="29"/>
    </row>
    <row r="182" spans="3:15" s="12" customFormat="1" ht="11.25">
      <c r="C182" s="125"/>
      <c r="G182" s="10"/>
      <c r="I182" s="10"/>
      <c r="J182" s="10"/>
      <c r="K182" s="10"/>
      <c r="M182" s="10"/>
      <c r="O182" s="29"/>
    </row>
    <row r="183" spans="3:15" s="12" customFormat="1" ht="11.25">
      <c r="C183" s="125"/>
      <c r="G183" s="10"/>
      <c r="I183" s="10"/>
      <c r="J183" s="10"/>
      <c r="K183" s="10"/>
      <c r="M183" s="10"/>
      <c r="O183" s="29"/>
    </row>
    <row r="184" spans="3:15" s="12" customFormat="1" ht="11.25">
      <c r="C184" s="125"/>
      <c r="G184" s="10"/>
      <c r="I184" s="10"/>
      <c r="J184" s="10"/>
      <c r="K184" s="10"/>
      <c r="M184" s="10"/>
      <c r="O184" s="29"/>
    </row>
    <row r="185" spans="3:15" s="12" customFormat="1" ht="11.25">
      <c r="C185" s="125"/>
      <c r="G185" s="10"/>
      <c r="I185" s="10"/>
      <c r="J185" s="10"/>
      <c r="K185" s="10"/>
      <c r="M185" s="10"/>
      <c r="O185" s="29"/>
    </row>
    <row r="186" spans="3:15" s="12" customFormat="1" ht="11.25">
      <c r="C186" s="125"/>
      <c r="G186" s="10"/>
      <c r="I186" s="10"/>
      <c r="J186" s="10"/>
      <c r="K186" s="10"/>
      <c r="M186" s="10"/>
      <c r="O186" s="29"/>
    </row>
    <row r="187" spans="3:15" s="12" customFormat="1" ht="11.25">
      <c r="C187" s="125"/>
      <c r="G187" s="10"/>
      <c r="I187" s="10"/>
      <c r="J187" s="10"/>
      <c r="K187" s="10"/>
      <c r="M187" s="10"/>
      <c r="O187" s="29"/>
    </row>
    <row r="188" spans="3:15" s="12" customFormat="1" ht="11.25">
      <c r="C188" s="125"/>
      <c r="G188" s="10"/>
      <c r="I188" s="10"/>
      <c r="J188" s="10"/>
      <c r="K188" s="10"/>
      <c r="M188" s="10"/>
      <c r="O188" s="29"/>
    </row>
    <row r="189" spans="3:15" s="12" customFormat="1" ht="11.25">
      <c r="C189" s="125"/>
      <c r="G189" s="10"/>
      <c r="I189" s="10"/>
      <c r="J189" s="10"/>
      <c r="K189" s="10"/>
      <c r="M189" s="10"/>
      <c r="O189" s="29"/>
    </row>
    <row r="190" spans="3:15" s="12" customFormat="1" ht="11.25">
      <c r="C190" s="125"/>
      <c r="G190" s="10"/>
      <c r="I190" s="10"/>
      <c r="J190" s="10"/>
      <c r="K190" s="10"/>
      <c r="M190" s="10"/>
      <c r="O190" s="29"/>
    </row>
    <row r="191" spans="3:15" s="12" customFormat="1" ht="11.25">
      <c r="C191" s="125"/>
      <c r="G191" s="10"/>
      <c r="I191" s="10"/>
      <c r="J191" s="10"/>
      <c r="K191" s="10"/>
      <c r="M191" s="10"/>
      <c r="O191" s="29"/>
    </row>
    <row r="192" spans="3:15" s="12" customFormat="1" ht="11.25">
      <c r="C192" s="125"/>
      <c r="G192" s="10"/>
      <c r="I192" s="10"/>
      <c r="J192" s="10"/>
      <c r="K192" s="10"/>
      <c r="M192" s="10"/>
      <c r="O192" s="29"/>
    </row>
    <row r="193" spans="3:15" s="12" customFormat="1" ht="11.25">
      <c r="C193" s="125"/>
      <c r="G193" s="10"/>
      <c r="I193" s="10"/>
      <c r="J193" s="10"/>
      <c r="K193" s="10"/>
      <c r="M193" s="10"/>
      <c r="O193" s="29"/>
    </row>
    <row r="194" spans="3:15" s="12" customFormat="1" ht="11.25">
      <c r="C194" s="125"/>
      <c r="G194" s="10"/>
      <c r="I194" s="10"/>
      <c r="J194" s="10"/>
      <c r="K194" s="10"/>
      <c r="M194" s="10"/>
      <c r="O194" s="29"/>
    </row>
    <row r="195" spans="3:15" s="12" customFormat="1" ht="11.25">
      <c r="C195" s="125"/>
      <c r="G195" s="10"/>
      <c r="I195" s="10"/>
      <c r="J195" s="10"/>
      <c r="K195" s="10"/>
      <c r="M195" s="10"/>
      <c r="O195" s="29"/>
    </row>
    <row r="196" spans="3:15" s="12" customFormat="1" ht="11.25">
      <c r="C196" s="125"/>
      <c r="G196" s="10"/>
      <c r="I196" s="10"/>
      <c r="J196" s="10"/>
      <c r="K196" s="10"/>
      <c r="M196" s="10"/>
      <c r="O196" s="29"/>
    </row>
    <row r="197" spans="3:15" s="12" customFormat="1" ht="11.25">
      <c r="C197" s="125"/>
      <c r="G197" s="10"/>
      <c r="I197" s="10"/>
      <c r="J197" s="10"/>
      <c r="K197" s="10"/>
      <c r="M197" s="10"/>
      <c r="O197" s="29"/>
    </row>
    <row r="198" spans="3:15" s="12" customFormat="1" ht="11.25">
      <c r="C198" s="125"/>
      <c r="G198" s="10"/>
      <c r="I198" s="10"/>
      <c r="J198" s="10"/>
      <c r="K198" s="10"/>
      <c r="M198" s="10"/>
      <c r="O198" s="29"/>
    </row>
    <row r="199" spans="3:15" s="12" customFormat="1" ht="11.25">
      <c r="C199" s="125"/>
      <c r="G199" s="10"/>
      <c r="I199" s="10"/>
      <c r="J199" s="10"/>
      <c r="K199" s="10"/>
      <c r="M199" s="10"/>
      <c r="O199" s="29"/>
    </row>
    <row r="200" spans="3:15" s="12" customFormat="1" ht="11.25">
      <c r="C200" s="125"/>
      <c r="G200" s="10"/>
      <c r="I200" s="10"/>
      <c r="J200" s="10"/>
      <c r="K200" s="10"/>
      <c r="M200" s="10"/>
      <c r="O200" s="29"/>
    </row>
    <row r="201" spans="3:15" s="12" customFormat="1" ht="11.25">
      <c r="C201" s="125"/>
      <c r="G201" s="10"/>
      <c r="I201" s="10"/>
      <c r="J201" s="10"/>
      <c r="K201" s="10"/>
      <c r="M201" s="10"/>
      <c r="O201" s="29"/>
    </row>
    <row r="202" spans="3:15" s="12" customFormat="1" ht="11.25">
      <c r="C202" s="125"/>
      <c r="G202" s="10"/>
      <c r="I202" s="10"/>
      <c r="J202" s="10"/>
      <c r="K202" s="10"/>
      <c r="M202" s="10"/>
      <c r="O202" s="29"/>
    </row>
    <row r="203" spans="3:15" s="12" customFormat="1" ht="11.25">
      <c r="C203" s="125"/>
      <c r="G203" s="10"/>
      <c r="I203" s="10"/>
      <c r="J203" s="10"/>
      <c r="K203" s="10"/>
      <c r="M203" s="10"/>
      <c r="O203" s="29"/>
    </row>
    <row r="204" spans="3:15" s="12" customFormat="1" ht="11.25">
      <c r="C204" s="125"/>
      <c r="G204" s="10"/>
      <c r="I204" s="10"/>
      <c r="J204" s="10"/>
      <c r="K204" s="10"/>
      <c r="M204" s="10"/>
      <c r="O204" s="29"/>
    </row>
    <row r="205" spans="3:15" s="12" customFormat="1" ht="11.25">
      <c r="C205" s="125"/>
      <c r="G205" s="10"/>
      <c r="I205" s="10"/>
      <c r="J205" s="10"/>
      <c r="K205" s="10"/>
      <c r="M205" s="10"/>
      <c r="O205" s="29"/>
    </row>
    <row r="206" spans="3:15" s="12" customFormat="1" ht="11.25">
      <c r="C206" s="125"/>
      <c r="G206" s="10"/>
      <c r="I206" s="10"/>
      <c r="J206" s="10"/>
      <c r="K206" s="10"/>
      <c r="M206" s="10"/>
      <c r="O206" s="29"/>
    </row>
    <row r="207" spans="3:15" s="12" customFormat="1" ht="11.25">
      <c r="C207" s="125"/>
      <c r="G207" s="10"/>
      <c r="I207" s="10"/>
      <c r="J207" s="10"/>
      <c r="K207" s="10"/>
      <c r="M207" s="10"/>
      <c r="O207" s="29"/>
    </row>
    <row r="208" spans="3:15" s="12" customFormat="1" ht="11.25">
      <c r="C208" s="125"/>
      <c r="G208" s="10"/>
      <c r="I208" s="10"/>
      <c r="J208" s="10"/>
      <c r="K208" s="10"/>
      <c r="M208" s="10"/>
      <c r="O208" s="29"/>
    </row>
    <row r="209" spans="3:15" s="12" customFormat="1" ht="11.25">
      <c r="C209" s="125"/>
      <c r="G209" s="10"/>
      <c r="I209" s="10"/>
      <c r="J209" s="10"/>
      <c r="K209" s="10"/>
      <c r="M209" s="10"/>
      <c r="O209" s="29"/>
    </row>
    <row r="210" spans="3:15" s="12" customFormat="1" ht="11.25">
      <c r="C210" s="125"/>
      <c r="G210" s="10"/>
      <c r="I210" s="10"/>
      <c r="J210" s="10"/>
      <c r="K210" s="10"/>
      <c r="M210" s="10"/>
      <c r="O210" s="29"/>
    </row>
    <row r="211" spans="3:15" s="12" customFormat="1" ht="11.25">
      <c r="C211" s="125"/>
      <c r="G211" s="10"/>
      <c r="I211" s="10"/>
      <c r="J211" s="10"/>
      <c r="K211" s="10"/>
      <c r="M211" s="10"/>
      <c r="O211" s="29"/>
    </row>
    <row r="212" spans="3:15" s="12" customFormat="1" ht="11.25">
      <c r="C212" s="125"/>
      <c r="G212" s="10"/>
      <c r="I212" s="10"/>
      <c r="J212" s="10"/>
      <c r="K212" s="10"/>
      <c r="M212" s="10"/>
      <c r="O212" s="29"/>
    </row>
    <row r="213" spans="3:15" s="12" customFormat="1" ht="11.25">
      <c r="C213" s="125"/>
      <c r="G213" s="10"/>
      <c r="I213" s="10"/>
      <c r="J213" s="10"/>
      <c r="K213" s="10"/>
      <c r="M213" s="10"/>
      <c r="O213" s="29"/>
    </row>
    <row r="214" spans="3:15" s="12" customFormat="1" ht="11.25">
      <c r="C214" s="125"/>
      <c r="G214" s="10"/>
      <c r="I214" s="10"/>
      <c r="J214" s="10"/>
      <c r="K214" s="10"/>
      <c r="M214" s="10"/>
      <c r="O214" s="29"/>
    </row>
    <row r="215" spans="3:15" s="12" customFormat="1" ht="11.25">
      <c r="C215" s="125"/>
      <c r="G215" s="10"/>
      <c r="I215" s="10"/>
      <c r="J215" s="10"/>
      <c r="K215" s="10"/>
      <c r="M215" s="10"/>
      <c r="O215" s="29"/>
    </row>
    <row r="216" spans="3:15" s="12" customFormat="1" ht="11.25">
      <c r="C216" s="125"/>
      <c r="G216" s="10"/>
      <c r="I216" s="10"/>
      <c r="J216" s="10"/>
      <c r="K216" s="10"/>
      <c r="M216" s="10"/>
      <c r="O216" s="29"/>
    </row>
    <row r="217" spans="3:15" s="12" customFormat="1" ht="11.25">
      <c r="C217" s="125"/>
      <c r="G217" s="10"/>
      <c r="I217" s="10"/>
      <c r="J217" s="10"/>
      <c r="K217" s="10"/>
      <c r="M217" s="10"/>
      <c r="O217" s="29"/>
    </row>
    <row r="218" spans="3:15" s="12" customFormat="1" ht="11.25">
      <c r="C218" s="125"/>
      <c r="G218" s="10"/>
      <c r="I218" s="10"/>
      <c r="J218" s="10"/>
      <c r="K218" s="10"/>
      <c r="M218" s="10"/>
      <c r="O218" s="29"/>
    </row>
    <row r="219" spans="3:15" s="12" customFormat="1" ht="11.25">
      <c r="C219" s="125"/>
      <c r="G219" s="10"/>
      <c r="I219" s="10"/>
      <c r="J219" s="10"/>
      <c r="K219" s="10"/>
      <c r="M219" s="10"/>
      <c r="O219" s="29"/>
    </row>
    <row r="220" spans="3:15" s="12" customFormat="1" ht="11.25">
      <c r="C220" s="125"/>
      <c r="G220" s="10"/>
      <c r="I220" s="10"/>
      <c r="J220" s="10"/>
      <c r="K220" s="10"/>
      <c r="M220" s="10"/>
      <c r="O220" s="29"/>
    </row>
    <row r="221" spans="3:15" s="12" customFormat="1" ht="11.25">
      <c r="C221" s="125"/>
      <c r="G221" s="10"/>
      <c r="I221" s="10"/>
      <c r="J221" s="10"/>
      <c r="K221" s="10"/>
      <c r="M221" s="10"/>
      <c r="O221" s="29"/>
    </row>
    <row r="222" spans="3:15" s="12" customFormat="1" ht="11.25">
      <c r="C222" s="125"/>
      <c r="G222" s="10"/>
      <c r="I222" s="10"/>
      <c r="J222" s="10"/>
      <c r="K222" s="10"/>
      <c r="M222" s="10"/>
      <c r="O222" s="29"/>
    </row>
    <row r="223" spans="3:15" s="12" customFormat="1" ht="11.25">
      <c r="C223" s="125"/>
      <c r="G223" s="10"/>
      <c r="I223" s="10"/>
      <c r="J223" s="10"/>
      <c r="K223" s="10"/>
      <c r="M223" s="10"/>
      <c r="O223" s="29"/>
    </row>
    <row r="224" spans="3:15" s="12" customFormat="1" ht="11.25">
      <c r="C224" s="125"/>
      <c r="G224" s="10"/>
      <c r="I224" s="10"/>
      <c r="J224" s="10"/>
      <c r="K224" s="10"/>
      <c r="M224" s="10"/>
      <c r="O224" s="29"/>
    </row>
    <row r="225" spans="3:15" s="12" customFormat="1" ht="11.25">
      <c r="C225" s="125"/>
      <c r="G225" s="10"/>
      <c r="I225" s="10"/>
      <c r="J225" s="10"/>
      <c r="K225" s="10"/>
      <c r="M225" s="10"/>
      <c r="O225" s="29"/>
    </row>
    <row r="226" spans="3:15" s="12" customFormat="1" ht="11.25">
      <c r="C226" s="125"/>
      <c r="G226" s="10"/>
      <c r="I226" s="10"/>
      <c r="J226" s="10"/>
      <c r="K226" s="10"/>
      <c r="M226" s="10"/>
      <c r="O226" s="29"/>
    </row>
    <row r="227" spans="3:15" s="12" customFormat="1" ht="11.25">
      <c r="C227" s="125"/>
      <c r="G227" s="10"/>
      <c r="I227" s="10"/>
      <c r="J227" s="10"/>
      <c r="K227" s="10"/>
      <c r="M227" s="10"/>
      <c r="O227" s="29"/>
    </row>
    <row r="228" spans="3:15" s="12" customFormat="1" ht="11.25">
      <c r="C228" s="125"/>
      <c r="G228" s="10"/>
      <c r="I228" s="10"/>
      <c r="J228" s="10"/>
      <c r="K228" s="10"/>
      <c r="M228" s="10"/>
      <c r="O228" s="29"/>
    </row>
    <row r="229" spans="3:15" s="12" customFormat="1" ht="11.25">
      <c r="C229" s="125"/>
      <c r="G229" s="10"/>
      <c r="I229" s="10"/>
      <c r="J229" s="10"/>
      <c r="K229" s="10"/>
      <c r="M229" s="10"/>
      <c r="O229" s="29"/>
    </row>
    <row r="230" spans="3:15" s="12" customFormat="1" ht="11.25">
      <c r="C230" s="125"/>
      <c r="G230" s="10"/>
      <c r="I230" s="10"/>
      <c r="J230" s="10"/>
      <c r="K230" s="10"/>
      <c r="M230" s="10"/>
      <c r="O230" s="29"/>
    </row>
    <row r="231" spans="3:15" s="12" customFormat="1" ht="11.25">
      <c r="C231" s="125"/>
      <c r="G231" s="10"/>
      <c r="I231" s="10"/>
      <c r="J231" s="10"/>
      <c r="K231" s="10"/>
      <c r="M231" s="10"/>
      <c r="O231" s="29"/>
    </row>
    <row r="232" spans="3:15" s="12" customFormat="1" ht="11.25">
      <c r="C232" s="125"/>
      <c r="G232" s="10"/>
      <c r="I232" s="10"/>
      <c r="J232" s="10"/>
      <c r="K232" s="10"/>
      <c r="M232" s="10"/>
      <c r="O232" s="29"/>
    </row>
    <row r="233" spans="3:15" s="12" customFormat="1" ht="11.25">
      <c r="C233" s="125"/>
      <c r="G233" s="10"/>
      <c r="I233" s="10"/>
      <c r="J233" s="10"/>
      <c r="K233" s="10"/>
      <c r="M233" s="10"/>
      <c r="O233" s="29"/>
    </row>
    <row r="234" spans="3:15" s="12" customFormat="1" ht="11.25">
      <c r="C234" s="125"/>
      <c r="G234" s="10"/>
      <c r="I234" s="10"/>
      <c r="J234" s="10"/>
      <c r="K234" s="10"/>
      <c r="M234" s="10"/>
      <c r="O234" s="29"/>
    </row>
    <row r="235" spans="3:15" s="12" customFormat="1" ht="11.25">
      <c r="C235" s="125"/>
      <c r="G235" s="10"/>
      <c r="I235" s="10"/>
      <c r="J235" s="10"/>
      <c r="K235" s="10"/>
      <c r="M235" s="10"/>
      <c r="O235" s="29"/>
    </row>
    <row r="236" spans="3:15" s="12" customFormat="1" ht="11.25">
      <c r="C236" s="125"/>
      <c r="G236" s="10"/>
      <c r="I236" s="10"/>
      <c r="J236" s="10"/>
      <c r="K236" s="10"/>
      <c r="M236" s="10"/>
      <c r="O236" s="29"/>
    </row>
    <row r="237" spans="3:15" s="12" customFormat="1" ht="11.25">
      <c r="C237" s="125"/>
      <c r="G237" s="10"/>
      <c r="I237" s="10"/>
      <c r="J237" s="10"/>
      <c r="K237" s="10"/>
      <c r="M237" s="10"/>
      <c r="O237" s="29"/>
    </row>
    <row r="238" spans="3:15" s="12" customFormat="1" ht="11.25">
      <c r="C238" s="125"/>
      <c r="G238" s="10"/>
      <c r="I238" s="10"/>
      <c r="J238" s="10"/>
      <c r="K238" s="10"/>
      <c r="M238" s="10"/>
      <c r="O238" s="29"/>
    </row>
    <row r="239" spans="3:15" s="12" customFormat="1" ht="11.25">
      <c r="C239" s="125"/>
      <c r="G239" s="10"/>
      <c r="I239" s="10"/>
      <c r="J239" s="10"/>
      <c r="K239" s="10"/>
      <c r="M239" s="10"/>
      <c r="O239" s="29"/>
    </row>
    <row r="240" spans="3:15" s="12" customFormat="1" ht="11.25">
      <c r="C240" s="125"/>
      <c r="G240" s="10"/>
      <c r="I240" s="10"/>
      <c r="J240" s="10"/>
      <c r="K240" s="10"/>
      <c r="M240" s="10"/>
      <c r="O240" s="29"/>
    </row>
    <row r="241" spans="3:15" s="12" customFormat="1" ht="11.25">
      <c r="C241" s="125"/>
      <c r="G241" s="10"/>
      <c r="I241" s="10"/>
      <c r="J241" s="10"/>
      <c r="K241" s="10"/>
      <c r="M241" s="10"/>
      <c r="O241" s="29"/>
    </row>
    <row r="242" spans="3:15" s="12" customFormat="1" ht="11.25">
      <c r="C242" s="125"/>
      <c r="G242" s="10"/>
      <c r="I242" s="10"/>
      <c r="J242" s="10"/>
      <c r="K242" s="10"/>
      <c r="M242" s="10"/>
      <c r="O242" s="29"/>
    </row>
    <row r="243" spans="3:15" s="12" customFormat="1" ht="11.25">
      <c r="C243" s="125"/>
      <c r="G243" s="10"/>
      <c r="I243" s="10"/>
      <c r="J243" s="10"/>
      <c r="K243" s="10"/>
      <c r="M243" s="10"/>
      <c r="O243" s="29"/>
    </row>
    <row r="244" spans="3:15" s="12" customFormat="1" ht="11.25">
      <c r="C244" s="125"/>
      <c r="G244" s="10"/>
      <c r="I244" s="10"/>
      <c r="J244" s="10"/>
      <c r="K244" s="10"/>
      <c r="M244" s="10"/>
      <c r="O244" s="29"/>
    </row>
    <row r="245" spans="3:15" s="12" customFormat="1" ht="11.25">
      <c r="C245" s="125"/>
      <c r="G245" s="10"/>
      <c r="I245" s="10"/>
      <c r="J245" s="10"/>
      <c r="K245" s="10"/>
      <c r="M245" s="10"/>
      <c r="O245" s="29"/>
    </row>
    <row r="246" spans="3:15" s="12" customFormat="1" ht="11.25">
      <c r="C246" s="125"/>
      <c r="G246" s="10"/>
      <c r="I246" s="10"/>
      <c r="J246" s="10"/>
      <c r="K246" s="10"/>
      <c r="M246" s="10"/>
      <c r="O246" s="29"/>
    </row>
    <row r="247" spans="3:15" s="12" customFormat="1" ht="11.25">
      <c r="C247" s="125"/>
      <c r="G247" s="10"/>
      <c r="I247" s="10"/>
      <c r="J247" s="10"/>
      <c r="K247" s="10"/>
      <c r="M247" s="10"/>
      <c r="O247" s="29"/>
    </row>
    <row r="248" spans="3:15" s="12" customFormat="1" ht="11.25">
      <c r="C248" s="125"/>
      <c r="G248" s="10"/>
      <c r="I248" s="10"/>
      <c r="J248" s="10"/>
      <c r="K248" s="10"/>
      <c r="M248" s="10"/>
      <c r="O248" s="29"/>
    </row>
    <row r="249" spans="3:15" s="12" customFormat="1" ht="11.25">
      <c r="C249" s="125"/>
      <c r="G249" s="10"/>
      <c r="I249" s="10"/>
      <c r="J249" s="10"/>
      <c r="K249" s="10"/>
      <c r="M249" s="10"/>
      <c r="O249" s="29"/>
    </row>
    <row r="250" spans="3:15" s="12" customFormat="1" ht="11.25">
      <c r="C250" s="125"/>
      <c r="G250" s="10"/>
      <c r="I250" s="10"/>
      <c r="J250" s="10"/>
      <c r="K250" s="10"/>
      <c r="M250" s="10"/>
      <c r="O250" s="29"/>
    </row>
    <row r="251" spans="3:15" s="12" customFormat="1" ht="11.25">
      <c r="C251" s="125"/>
      <c r="G251" s="10"/>
      <c r="I251" s="10"/>
      <c r="J251" s="10"/>
      <c r="K251" s="10"/>
      <c r="M251" s="10"/>
      <c r="O251" s="29"/>
    </row>
    <row r="252" spans="3:15" s="12" customFormat="1" ht="11.25">
      <c r="C252" s="125"/>
      <c r="G252" s="10"/>
      <c r="I252" s="10"/>
      <c r="J252" s="10"/>
      <c r="K252" s="10"/>
      <c r="M252" s="10"/>
      <c r="O252" s="29"/>
    </row>
    <row r="253" spans="3:15" s="12" customFormat="1" ht="11.25">
      <c r="C253" s="125"/>
      <c r="G253" s="10"/>
      <c r="I253" s="10"/>
      <c r="J253" s="10"/>
      <c r="K253" s="10"/>
      <c r="M253" s="10"/>
      <c r="O253" s="29"/>
    </row>
    <row r="254" spans="3:15" s="12" customFormat="1" ht="11.25">
      <c r="C254" s="125"/>
      <c r="G254" s="10"/>
      <c r="I254" s="10"/>
      <c r="J254" s="10"/>
      <c r="K254" s="10"/>
      <c r="M254" s="10"/>
      <c r="O254" s="29"/>
    </row>
    <row r="255" spans="3:15" s="12" customFormat="1" ht="11.25">
      <c r="C255" s="125"/>
      <c r="G255" s="10"/>
      <c r="I255" s="10"/>
      <c r="J255" s="10"/>
      <c r="K255" s="10"/>
      <c r="M255" s="10"/>
      <c r="O255" s="29"/>
    </row>
    <row r="256" spans="3:15" s="12" customFormat="1" ht="11.25">
      <c r="C256" s="125"/>
      <c r="G256" s="10"/>
      <c r="I256" s="10"/>
      <c r="J256" s="10"/>
      <c r="K256" s="10"/>
      <c r="M256" s="10"/>
      <c r="O256" s="29"/>
    </row>
    <row r="257" spans="3:15" s="12" customFormat="1" ht="11.25">
      <c r="C257" s="125"/>
      <c r="G257" s="10"/>
      <c r="I257" s="10"/>
      <c r="J257" s="10"/>
      <c r="K257" s="10"/>
      <c r="M257" s="10"/>
      <c r="O257" s="29"/>
    </row>
    <row r="258" spans="3:15" s="12" customFormat="1" ht="11.25">
      <c r="C258" s="125"/>
      <c r="G258" s="10"/>
      <c r="I258" s="10"/>
      <c r="J258" s="10"/>
      <c r="K258" s="10"/>
      <c r="M258" s="10"/>
      <c r="O258" s="29"/>
    </row>
    <row r="259" spans="3:15" s="12" customFormat="1" ht="11.25">
      <c r="C259" s="125"/>
      <c r="G259" s="10"/>
      <c r="I259" s="10"/>
      <c r="J259" s="10"/>
      <c r="K259" s="10"/>
      <c r="M259" s="10"/>
      <c r="O259" s="29"/>
    </row>
    <row r="260" spans="3:15" s="12" customFormat="1" ht="11.25">
      <c r="C260" s="125"/>
      <c r="G260" s="10"/>
      <c r="I260" s="10"/>
      <c r="J260" s="10"/>
      <c r="K260" s="10"/>
      <c r="M260" s="10"/>
      <c r="O260" s="29"/>
    </row>
    <row r="261" spans="3:15" s="12" customFormat="1" ht="11.25">
      <c r="C261" s="125"/>
      <c r="G261" s="10"/>
      <c r="I261" s="10"/>
      <c r="J261" s="10"/>
      <c r="K261" s="10"/>
      <c r="M261" s="10"/>
      <c r="O261" s="29"/>
    </row>
    <row r="262" spans="3:15" s="12" customFormat="1" ht="11.25">
      <c r="C262" s="125"/>
      <c r="G262" s="10"/>
      <c r="I262" s="10"/>
      <c r="J262" s="10"/>
      <c r="K262" s="10"/>
      <c r="M262" s="10"/>
      <c r="O262" s="29"/>
    </row>
    <row r="263" spans="3:15" s="12" customFormat="1" ht="11.25">
      <c r="C263" s="125"/>
      <c r="G263" s="10"/>
      <c r="I263" s="10"/>
      <c r="J263" s="10"/>
      <c r="K263" s="10"/>
      <c r="M263" s="10"/>
      <c r="O263" s="29"/>
    </row>
    <row r="264" spans="3:15" s="12" customFormat="1" ht="11.25">
      <c r="C264" s="125"/>
      <c r="G264" s="10"/>
      <c r="I264" s="10"/>
      <c r="J264" s="10"/>
      <c r="K264" s="10"/>
      <c r="M264" s="10"/>
      <c r="O264" s="29"/>
    </row>
    <row r="265" spans="3:15" s="12" customFormat="1" ht="11.25">
      <c r="C265" s="125"/>
      <c r="G265" s="10"/>
      <c r="I265" s="10"/>
      <c r="J265" s="10"/>
      <c r="K265" s="10"/>
      <c r="M265" s="10"/>
      <c r="O265" s="29"/>
    </row>
    <row r="266" spans="3:15" s="12" customFormat="1" ht="11.25">
      <c r="C266" s="125"/>
      <c r="G266" s="10"/>
      <c r="I266" s="10"/>
      <c r="J266" s="10"/>
      <c r="K266" s="10"/>
      <c r="M266" s="10"/>
      <c r="O266" s="29"/>
    </row>
    <row r="267" spans="3:15" s="12" customFormat="1" ht="11.25">
      <c r="C267" s="125"/>
      <c r="G267" s="10"/>
      <c r="I267" s="10"/>
      <c r="J267" s="10"/>
      <c r="K267" s="10"/>
      <c r="M267" s="10"/>
      <c r="O267" s="29"/>
    </row>
    <row r="268" spans="3:15" s="12" customFormat="1" ht="11.25">
      <c r="C268" s="125"/>
      <c r="G268" s="10"/>
      <c r="I268" s="10"/>
      <c r="J268" s="10"/>
      <c r="K268" s="10"/>
      <c r="M268" s="10"/>
      <c r="O268" s="29"/>
    </row>
    <row r="269" spans="3:15" s="12" customFormat="1" ht="11.25">
      <c r="C269" s="125"/>
      <c r="G269" s="10"/>
      <c r="I269" s="10"/>
      <c r="J269" s="10"/>
      <c r="K269" s="10"/>
      <c r="M269" s="10"/>
      <c r="O269" s="29"/>
    </row>
    <row r="270" spans="3:15" s="12" customFormat="1" ht="11.25">
      <c r="C270" s="125"/>
      <c r="G270" s="10"/>
      <c r="I270" s="10"/>
      <c r="J270" s="10"/>
      <c r="K270" s="10"/>
      <c r="M270" s="10"/>
      <c r="O270" s="29"/>
    </row>
    <row r="271" spans="3:15" s="12" customFormat="1" ht="11.25">
      <c r="C271" s="125"/>
      <c r="G271" s="10"/>
      <c r="I271" s="10"/>
      <c r="J271" s="10"/>
      <c r="K271" s="10"/>
      <c r="M271" s="10"/>
      <c r="O271" s="29"/>
    </row>
    <row r="272" spans="3:15" s="12" customFormat="1" ht="11.25">
      <c r="C272" s="125"/>
      <c r="G272" s="10"/>
      <c r="I272" s="10"/>
      <c r="J272" s="10"/>
      <c r="K272" s="10"/>
      <c r="M272" s="10"/>
      <c r="O272" s="29"/>
    </row>
    <row r="273" spans="3:15" s="12" customFormat="1" ht="11.25">
      <c r="C273" s="125"/>
      <c r="G273" s="10"/>
      <c r="I273" s="10"/>
      <c r="J273" s="10"/>
      <c r="K273" s="10"/>
      <c r="M273" s="10"/>
      <c r="O273" s="29"/>
    </row>
    <row r="274" spans="3:15" s="12" customFormat="1" ht="11.25">
      <c r="C274" s="125"/>
      <c r="G274" s="10"/>
      <c r="I274" s="10"/>
      <c r="J274" s="10"/>
      <c r="K274" s="10"/>
      <c r="M274" s="10"/>
      <c r="O274" s="29"/>
    </row>
    <row r="275" spans="3:15" s="12" customFormat="1" ht="11.25">
      <c r="C275" s="125"/>
      <c r="G275" s="10"/>
      <c r="I275" s="10"/>
      <c r="J275" s="10"/>
      <c r="K275" s="10"/>
      <c r="M275" s="10"/>
      <c r="O275" s="29"/>
    </row>
    <row r="276" spans="3:15" s="12" customFormat="1" ht="11.25">
      <c r="C276" s="125"/>
      <c r="G276" s="10"/>
      <c r="I276" s="10"/>
      <c r="J276" s="10"/>
      <c r="K276" s="10"/>
      <c r="M276" s="10"/>
      <c r="O276" s="29"/>
    </row>
    <row r="277" spans="3:15" s="12" customFormat="1" ht="11.25">
      <c r="C277" s="125"/>
      <c r="G277" s="10"/>
      <c r="I277" s="10"/>
      <c r="J277" s="10"/>
      <c r="K277" s="10"/>
      <c r="M277" s="10"/>
      <c r="O277" s="29"/>
    </row>
    <row r="278" spans="3:15" s="12" customFormat="1" ht="11.25">
      <c r="C278" s="125"/>
      <c r="G278" s="10"/>
      <c r="I278" s="10"/>
      <c r="J278" s="10"/>
      <c r="K278" s="10"/>
      <c r="M278" s="10"/>
      <c r="O278" s="29"/>
    </row>
    <row r="279" spans="3:15" s="12" customFormat="1" ht="11.25">
      <c r="C279" s="125"/>
      <c r="G279" s="10"/>
      <c r="I279" s="10"/>
      <c r="J279" s="10"/>
      <c r="K279" s="10"/>
      <c r="M279" s="10"/>
      <c r="O279" s="29"/>
    </row>
    <row r="280" spans="3:15" s="12" customFormat="1" ht="11.25">
      <c r="C280" s="125"/>
      <c r="G280" s="10"/>
      <c r="I280" s="10"/>
      <c r="J280" s="10"/>
      <c r="K280" s="10"/>
      <c r="M280" s="10"/>
      <c r="O280" s="29"/>
    </row>
    <row r="281" spans="3:15" s="12" customFormat="1" ht="11.25">
      <c r="C281" s="125"/>
      <c r="G281" s="10"/>
      <c r="I281" s="10"/>
      <c r="J281" s="10"/>
      <c r="K281" s="10"/>
      <c r="M281" s="10"/>
      <c r="O281" s="29"/>
    </row>
    <row r="282" spans="3:15" s="12" customFormat="1" ht="11.25">
      <c r="C282" s="125"/>
      <c r="G282" s="10"/>
      <c r="I282" s="10"/>
      <c r="J282" s="10"/>
      <c r="K282" s="10"/>
      <c r="M282" s="10"/>
      <c r="O282" s="29"/>
    </row>
    <row r="283" spans="3:15" s="12" customFormat="1" ht="11.25">
      <c r="C283" s="125"/>
      <c r="G283" s="10"/>
      <c r="I283" s="10"/>
      <c r="J283" s="10"/>
      <c r="K283" s="10"/>
      <c r="M283" s="10"/>
      <c r="O283" s="29"/>
    </row>
    <row r="284" spans="3:15" s="12" customFormat="1" ht="11.25">
      <c r="C284" s="125"/>
      <c r="G284" s="10"/>
      <c r="I284" s="10"/>
      <c r="J284" s="10"/>
      <c r="K284" s="10"/>
      <c r="M284" s="10"/>
      <c r="O284" s="29"/>
    </row>
    <row r="285" spans="3:15" s="12" customFormat="1" ht="11.25">
      <c r="C285" s="125"/>
      <c r="G285" s="10"/>
      <c r="I285" s="10"/>
      <c r="J285" s="10"/>
      <c r="K285" s="10"/>
      <c r="M285" s="10"/>
      <c r="O285" s="29"/>
    </row>
    <row r="286" spans="3:15" s="12" customFormat="1" ht="11.25">
      <c r="C286" s="125"/>
      <c r="G286" s="10"/>
      <c r="I286" s="10"/>
      <c r="J286" s="10"/>
      <c r="K286" s="10"/>
      <c r="M286" s="10"/>
      <c r="O286" s="29"/>
    </row>
    <row r="287" spans="3:15" s="12" customFormat="1" ht="11.25">
      <c r="C287" s="125"/>
      <c r="G287" s="10"/>
      <c r="I287" s="10"/>
      <c r="J287" s="10"/>
      <c r="K287" s="10"/>
      <c r="M287" s="10"/>
      <c r="O287" s="29"/>
    </row>
    <row r="288" spans="3:15" s="12" customFormat="1" ht="11.25">
      <c r="C288" s="125"/>
      <c r="G288" s="10"/>
      <c r="I288" s="10"/>
      <c r="J288" s="10"/>
      <c r="K288" s="10"/>
      <c r="M288" s="10"/>
      <c r="O288" s="29"/>
    </row>
    <row r="289" spans="3:15" s="12" customFormat="1" ht="11.25">
      <c r="C289" s="125"/>
      <c r="G289" s="10"/>
      <c r="I289" s="10"/>
      <c r="J289" s="10"/>
      <c r="K289" s="10"/>
      <c r="M289" s="10"/>
      <c r="O289" s="29"/>
    </row>
    <row r="290" spans="3:15" s="12" customFormat="1" ht="11.25">
      <c r="C290" s="125"/>
      <c r="G290" s="10"/>
      <c r="I290" s="10"/>
      <c r="J290" s="10"/>
      <c r="K290" s="10"/>
      <c r="M290" s="10"/>
      <c r="O290" s="29"/>
    </row>
    <row r="291" spans="3:15" s="12" customFormat="1" ht="11.25">
      <c r="C291" s="125"/>
      <c r="G291" s="10"/>
      <c r="I291" s="10"/>
      <c r="J291" s="10"/>
      <c r="K291" s="10"/>
      <c r="M291" s="10"/>
      <c r="O291" s="29"/>
    </row>
    <row r="292" spans="3:15" s="12" customFormat="1" ht="11.25">
      <c r="C292" s="125"/>
      <c r="G292" s="10"/>
      <c r="I292" s="10"/>
      <c r="J292" s="10"/>
      <c r="K292" s="10"/>
      <c r="M292" s="10"/>
      <c r="O292" s="29"/>
    </row>
    <row r="293" spans="3:15" s="12" customFormat="1" ht="11.25">
      <c r="C293" s="125"/>
      <c r="G293" s="10"/>
      <c r="I293" s="10"/>
      <c r="J293" s="10"/>
      <c r="K293" s="10"/>
      <c r="M293" s="10"/>
      <c r="O293" s="29"/>
    </row>
    <row r="294" spans="3:15" s="12" customFormat="1" ht="11.25">
      <c r="C294" s="125"/>
      <c r="G294" s="10"/>
      <c r="I294" s="10"/>
      <c r="J294" s="10"/>
      <c r="K294" s="10"/>
      <c r="M294" s="10"/>
      <c r="O294" s="29"/>
    </row>
    <row r="295" spans="3:15" s="12" customFormat="1" ht="11.25">
      <c r="C295" s="125"/>
      <c r="G295" s="10"/>
      <c r="I295" s="10"/>
      <c r="J295" s="10"/>
      <c r="K295" s="10"/>
      <c r="M295" s="10"/>
      <c r="O295" s="29"/>
    </row>
    <row r="296" spans="3:15" s="12" customFormat="1" ht="11.25">
      <c r="C296" s="125"/>
      <c r="G296" s="10"/>
      <c r="I296" s="10"/>
      <c r="J296" s="10"/>
      <c r="K296" s="10"/>
      <c r="M296" s="10"/>
      <c r="O296" s="29"/>
    </row>
    <row r="297" spans="3:15" s="12" customFormat="1" ht="11.25">
      <c r="C297" s="125"/>
      <c r="G297" s="10"/>
      <c r="I297" s="10"/>
      <c r="J297" s="10"/>
      <c r="K297" s="10"/>
      <c r="M297" s="10"/>
      <c r="O297" s="29"/>
    </row>
    <row r="298" spans="3:15" s="12" customFormat="1" ht="11.25">
      <c r="C298" s="125"/>
      <c r="G298" s="10"/>
      <c r="I298" s="10"/>
      <c r="J298" s="10"/>
      <c r="K298" s="10"/>
      <c r="M298" s="10"/>
      <c r="O298" s="29"/>
    </row>
    <row r="299" spans="3:15" s="12" customFormat="1" ht="11.25">
      <c r="C299" s="125"/>
      <c r="G299" s="10"/>
      <c r="I299" s="10"/>
      <c r="J299" s="10"/>
      <c r="K299" s="10"/>
      <c r="M299" s="10"/>
      <c r="O299" s="29"/>
    </row>
    <row r="300" spans="3:15" s="12" customFormat="1" ht="11.25">
      <c r="C300" s="125"/>
      <c r="G300" s="10"/>
      <c r="I300" s="10"/>
      <c r="J300" s="10"/>
      <c r="K300" s="10"/>
      <c r="M300" s="10"/>
      <c r="O300" s="29"/>
    </row>
    <row r="301" spans="3:15" s="12" customFormat="1" ht="11.25">
      <c r="C301" s="125"/>
      <c r="G301" s="10"/>
      <c r="I301" s="10"/>
      <c r="J301" s="10"/>
      <c r="K301" s="10"/>
      <c r="M301" s="10"/>
      <c r="O301" s="29"/>
    </row>
    <row r="302" spans="3:15" s="12" customFormat="1" ht="11.25">
      <c r="C302" s="125"/>
      <c r="G302" s="10"/>
      <c r="I302" s="10"/>
      <c r="J302" s="10"/>
      <c r="K302" s="10"/>
      <c r="M302" s="10"/>
      <c r="O302" s="29"/>
    </row>
    <row r="303" spans="3:15" s="12" customFormat="1" ht="11.25">
      <c r="C303" s="125"/>
      <c r="G303" s="10"/>
      <c r="I303" s="10"/>
      <c r="J303" s="10"/>
      <c r="K303" s="10"/>
      <c r="M303" s="10"/>
      <c r="O303" s="29"/>
    </row>
    <row r="304" spans="3:15" s="12" customFormat="1" ht="11.25">
      <c r="C304" s="125"/>
      <c r="G304" s="10"/>
      <c r="I304" s="10"/>
      <c r="J304" s="10"/>
      <c r="K304" s="10"/>
      <c r="M304" s="10"/>
      <c r="O304" s="29"/>
    </row>
    <row r="305" spans="3:15" s="12" customFormat="1" ht="11.25">
      <c r="C305" s="125"/>
      <c r="G305" s="10"/>
      <c r="I305" s="10"/>
      <c r="J305" s="10"/>
      <c r="K305" s="10"/>
      <c r="M305" s="10"/>
      <c r="O305" s="29"/>
    </row>
    <row r="306" spans="3:15" s="12" customFormat="1" ht="11.25">
      <c r="C306" s="125"/>
      <c r="G306" s="10"/>
      <c r="I306" s="10"/>
      <c r="J306" s="10"/>
      <c r="K306" s="10"/>
      <c r="M306" s="10"/>
      <c r="O306" s="29"/>
    </row>
    <row r="307" spans="3:15" s="12" customFormat="1" ht="11.25">
      <c r="C307" s="125"/>
      <c r="G307" s="10"/>
      <c r="I307" s="10"/>
      <c r="J307" s="10"/>
      <c r="K307" s="10"/>
      <c r="M307" s="10"/>
      <c r="O307" s="29"/>
    </row>
    <row r="308" spans="3:15" s="12" customFormat="1" ht="11.25">
      <c r="C308" s="125"/>
      <c r="G308" s="10"/>
      <c r="I308" s="10"/>
      <c r="J308" s="10"/>
      <c r="K308" s="10"/>
      <c r="M308" s="10"/>
      <c r="O308" s="29"/>
    </row>
    <row r="309" spans="3:15" s="12" customFormat="1" ht="11.25">
      <c r="C309" s="125"/>
      <c r="G309" s="10"/>
      <c r="I309" s="10"/>
      <c r="J309" s="10"/>
      <c r="K309" s="10"/>
      <c r="M309" s="10"/>
      <c r="O309" s="29"/>
    </row>
    <row r="310" spans="3:15" s="12" customFormat="1" ht="11.25">
      <c r="C310" s="125"/>
      <c r="G310" s="10"/>
      <c r="I310" s="10"/>
      <c r="J310" s="10"/>
      <c r="K310" s="10"/>
      <c r="M310" s="10"/>
      <c r="O310" s="29"/>
    </row>
    <row r="311" spans="3:15" s="12" customFormat="1" ht="11.25">
      <c r="C311" s="125"/>
      <c r="G311" s="10"/>
      <c r="I311" s="10"/>
      <c r="J311" s="10"/>
      <c r="K311" s="10"/>
      <c r="M311" s="10"/>
      <c r="O311" s="29"/>
    </row>
    <row r="312" spans="3:15" s="12" customFormat="1" ht="11.25">
      <c r="C312" s="125"/>
      <c r="G312" s="10"/>
      <c r="I312" s="10"/>
      <c r="J312" s="10"/>
      <c r="K312" s="10"/>
      <c r="M312" s="10"/>
      <c r="O312" s="29"/>
    </row>
    <row r="313" spans="3:15" s="12" customFormat="1" ht="11.25">
      <c r="C313" s="125"/>
      <c r="G313" s="10"/>
      <c r="I313" s="10"/>
      <c r="J313" s="10"/>
      <c r="K313" s="10"/>
      <c r="M313" s="10"/>
      <c r="O313" s="29"/>
    </row>
    <row r="314" spans="3:15" s="12" customFormat="1" ht="11.25">
      <c r="C314" s="125"/>
      <c r="G314" s="10"/>
      <c r="I314" s="10"/>
      <c r="J314" s="10"/>
      <c r="K314" s="10"/>
      <c r="M314" s="10"/>
      <c r="O314" s="29"/>
    </row>
    <row r="315" spans="3:15" s="12" customFormat="1" ht="11.25">
      <c r="C315" s="125"/>
      <c r="G315" s="10"/>
      <c r="I315" s="10"/>
      <c r="J315" s="10"/>
      <c r="K315" s="10"/>
      <c r="M315" s="10"/>
      <c r="O315" s="29"/>
    </row>
    <row r="316" spans="3:15" s="12" customFormat="1" ht="11.25">
      <c r="C316" s="125"/>
      <c r="G316" s="10"/>
      <c r="I316" s="10"/>
      <c r="J316" s="10"/>
      <c r="K316" s="10"/>
      <c r="M316" s="10"/>
      <c r="O316" s="29"/>
    </row>
    <row r="317" spans="3:15" s="12" customFormat="1" ht="11.25">
      <c r="C317" s="125"/>
      <c r="G317" s="10"/>
      <c r="I317" s="10"/>
      <c r="J317" s="10"/>
      <c r="K317" s="10"/>
      <c r="M317" s="10"/>
      <c r="O317" s="29"/>
    </row>
    <row r="318" spans="3:15" s="12" customFormat="1" ht="11.25">
      <c r="C318" s="125"/>
      <c r="G318" s="10"/>
      <c r="I318" s="10"/>
      <c r="J318" s="10"/>
      <c r="K318" s="10"/>
      <c r="M318" s="10"/>
      <c r="O318" s="29"/>
    </row>
    <row r="319" spans="3:15" s="12" customFormat="1" ht="11.25">
      <c r="C319" s="125"/>
      <c r="G319" s="10"/>
      <c r="I319" s="10"/>
      <c r="J319" s="10"/>
      <c r="K319" s="10"/>
      <c r="M319" s="10"/>
      <c r="O319" s="29"/>
    </row>
    <row r="320" spans="3:15" s="12" customFormat="1" ht="11.25">
      <c r="C320" s="125"/>
      <c r="G320" s="10"/>
      <c r="I320" s="10"/>
      <c r="J320" s="10"/>
      <c r="K320" s="10"/>
      <c r="M320" s="10"/>
      <c r="O320" s="29"/>
    </row>
    <row r="321" spans="3:15" s="12" customFormat="1" ht="11.25">
      <c r="C321" s="125"/>
      <c r="G321" s="10"/>
      <c r="I321" s="10"/>
      <c r="J321" s="10"/>
      <c r="K321" s="10"/>
      <c r="M321" s="10"/>
      <c r="O321" s="29"/>
    </row>
    <row r="322" spans="3:15" s="12" customFormat="1" ht="11.25">
      <c r="C322" s="125"/>
      <c r="G322" s="10"/>
      <c r="I322" s="10"/>
      <c r="J322" s="10"/>
      <c r="K322" s="10"/>
      <c r="M322" s="10"/>
      <c r="O322" s="29"/>
    </row>
    <row r="323" spans="3:15" s="12" customFormat="1" ht="11.25">
      <c r="C323" s="125"/>
      <c r="G323" s="10"/>
      <c r="I323" s="10"/>
      <c r="J323" s="10"/>
      <c r="K323" s="10"/>
      <c r="M323" s="10"/>
      <c r="O323" s="29"/>
    </row>
    <row r="324" spans="3:15" s="12" customFormat="1" ht="11.25">
      <c r="C324" s="125"/>
      <c r="G324" s="10"/>
      <c r="I324" s="10"/>
      <c r="J324" s="10"/>
      <c r="K324" s="10"/>
      <c r="M324" s="10"/>
      <c r="O324" s="29"/>
    </row>
    <row r="325" spans="3:15" s="12" customFormat="1" ht="11.25">
      <c r="C325" s="125"/>
      <c r="G325" s="10"/>
      <c r="I325" s="10"/>
      <c r="J325" s="10"/>
      <c r="K325" s="10"/>
      <c r="M325" s="10"/>
      <c r="O325" s="29"/>
    </row>
    <row r="326" spans="3:15" s="12" customFormat="1" ht="11.25">
      <c r="C326" s="125"/>
      <c r="G326" s="10"/>
      <c r="I326" s="10"/>
      <c r="J326" s="10"/>
      <c r="K326" s="10"/>
      <c r="M326" s="10"/>
      <c r="O326" s="29"/>
    </row>
    <row r="327" spans="3:15" s="12" customFormat="1" ht="11.25">
      <c r="C327" s="125"/>
      <c r="G327" s="10"/>
      <c r="I327" s="10"/>
      <c r="J327" s="10"/>
      <c r="K327" s="10"/>
      <c r="M327" s="10"/>
      <c r="O327" s="29"/>
    </row>
    <row r="328" spans="3:15" s="12" customFormat="1" ht="11.25">
      <c r="C328" s="125"/>
      <c r="G328" s="10"/>
      <c r="I328" s="10"/>
      <c r="J328" s="10"/>
      <c r="K328" s="10"/>
      <c r="M328" s="10"/>
      <c r="O328" s="29"/>
    </row>
    <row r="329" spans="3:15" s="12" customFormat="1" ht="11.25">
      <c r="C329" s="125"/>
      <c r="G329" s="10"/>
      <c r="I329" s="10"/>
      <c r="J329" s="10"/>
      <c r="K329" s="10"/>
      <c r="M329" s="10"/>
      <c r="O329" s="29"/>
    </row>
    <row r="330" spans="3:15" s="12" customFormat="1" ht="11.25">
      <c r="C330" s="125"/>
      <c r="G330" s="10"/>
      <c r="I330" s="10"/>
      <c r="J330" s="10"/>
      <c r="K330" s="10"/>
      <c r="M330" s="10"/>
      <c r="O330" s="29"/>
    </row>
    <row r="331" spans="3:15" s="12" customFormat="1" ht="11.25">
      <c r="C331" s="125"/>
      <c r="G331" s="10"/>
      <c r="I331" s="10"/>
      <c r="J331" s="10"/>
      <c r="K331" s="10"/>
      <c r="M331" s="10"/>
      <c r="O331" s="29"/>
    </row>
    <row r="332" spans="3:15" s="12" customFormat="1" ht="11.25">
      <c r="C332" s="125"/>
      <c r="G332" s="10"/>
      <c r="I332" s="10"/>
      <c r="J332" s="10"/>
      <c r="K332" s="10"/>
      <c r="M332" s="10"/>
      <c r="O332" s="29"/>
    </row>
    <row r="333" spans="3:15" s="12" customFormat="1" ht="11.25">
      <c r="C333" s="125"/>
      <c r="G333" s="10"/>
      <c r="I333" s="10"/>
      <c r="J333" s="10"/>
      <c r="K333" s="10"/>
      <c r="M333" s="10"/>
      <c r="O333" s="29"/>
    </row>
    <row r="334" spans="3:15" s="12" customFormat="1" ht="11.25">
      <c r="C334" s="125"/>
      <c r="G334" s="10"/>
      <c r="I334" s="10"/>
      <c r="J334" s="10"/>
      <c r="K334" s="10"/>
      <c r="M334" s="10"/>
      <c r="O334" s="29"/>
    </row>
    <row r="335" spans="3:15" s="12" customFormat="1" ht="11.25">
      <c r="C335" s="125"/>
      <c r="G335" s="10"/>
      <c r="I335" s="10"/>
      <c r="J335" s="10"/>
      <c r="K335" s="10"/>
      <c r="M335" s="10"/>
      <c r="O335" s="29"/>
    </row>
    <row r="336" spans="3:15" s="12" customFormat="1" ht="11.25">
      <c r="C336" s="125"/>
      <c r="G336" s="10"/>
      <c r="I336" s="10"/>
      <c r="J336" s="10"/>
      <c r="K336" s="10"/>
      <c r="M336" s="10"/>
      <c r="O336" s="29"/>
    </row>
    <row r="337" spans="3:15" s="12" customFormat="1" ht="11.25">
      <c r="C337" s="125"/>
      <c r="G337" s="10"/>
      <c r="I337" s="10"/>
      <c r="J337" s="10"/>
      <c r="K337" s="10"/>
      <c r="M337" s="10"/>
      <c r="O337" s="29"/>
    </row>
    <row r="338" spans="3:15" s="12" customFormat="1" ht="11.25">
      <c r="C338" s="125"/>
      <c r="G338" s="10"/>
      <c r="I338" s="10"/>
      <c r="J338" s="10"/>
      <c r="K338" s="10"/>
      <c r="M338" s="10"/>
      <c r="O338" s="29"/>
    </row>
    <row r="339" spans="3:15" s="12" customFormat="1" ht="11.25">
      <c r="C339" s="125"/>
      <c r="G339" s="10"/>
      <c r="I339" s="10"/>
      <c r="J339" s="10"/>
      <c r="K339" s="10"/>
      <c r="M339" s="10"/>
      <c r="O339" s="29"/>
    </row>
    <row r="340" spans="3:15" s="12" customFormat="1" ht="11.25">
      <c r="C340" s="125"/>
      <c r="G340" s="10"/>
      <c r="I340" s="10"/>
      <c r="J340" s="10"/>
      <c r="K340" s="10"/>
      <c r="M340" s="10"/>
      <c r="O340" s="29"/>
    </row>
    <row r="341" spans="3:15" s="12" customFormat="1" ht="11.25">
      <c r="C341" s="125"/>
      <c r="G341" s="10"/>
      <c r="I341" s="10"/>
      <c r="J341" s="10"/>
      <c r="K341" s="10"/>
      <c r="M341" s="10"/>
      <c r="O341" s="29"/>
    </row>
    <row r="342" spans="3:15" s="12" customFormat="1" ht="11.25">
      <c r="C342" s="125"/>
      <c r="G342" s="10"/>
      <c r="I342" s="10"/>
      <c r="J342" s="10"/>
      <c r="K342" s="10"/>
      <c r="M342" s="10"/>
      <c r="O342" s="29"/>
    </row>
    <row r="343" spans="3:15" s="12" customFormat="1" ht="11.25">
      <c r="C343" s="125"/>
      <c r="G343" s="10"/>
      <c r="I343" s="10"/>
      <c r="J343" s="10"/>
      <c r="K343" s="10"/>
      <c r="M343" s="10"/>
      <c r="O343" s="29"/>
    </row>
    <row r="344" spans="3:15" s="12" customFormat="1" ht="11.25">
      <c r="C344" s="125"/>
      <c r="G344" s="10"/>
      <c r="I344" s="10"/>
      <c r="J344" s="10"/>
      <c r="K344" s="10"/>
      <c r="M344" s="10"/>
      <c r="O344" s="29"/>
    </row>
    <row r="345" spans="3:15" s="12" customFormat="1" ht="11.25">
      <c r="C345" s="125"/>
      <c r="G345" s="10"/>
      <c r="I345" s="10"/>
      <c r="J345" s="10"/>
      <c r="K345" s="10"/>
      <c r="M345" s="10"/>
      <c r="O345" s="29"/>
    </row>
    <row r="346" spans="3:15" s="12" customFormat="1" ht="11.25">
      <c r="C346" s="125"/>
      <c r="G346" s="10"/>
      <c r="I346" s="10"/>
      <c r="J346" s="10"/>
      <c r="K346" s="10"/>
      <c r="M346" s="10"/>
      <c r="O346" s="29"/>
    </row>
    <row r="347" spans="3:15" s="12" customFormat="1" ht="11.25">
      <c r="C347" s="125"/>
      <c r="G347" s="10"/>
      <c r="I347" s="10"/>
      <c r="J347" s="10"/>
      <c r="K347" s="10"/>
      <c r="M347" s="10"/>
      <c r="O347" s="29"/>
    </row>
    <row r="348" spans="3:15" s="12" customFormat="1" ht="11.25">
      <c r="C348" s="125"/>
      <c r="G348" s="10"/>
      <c r="I348" s="10"/>
      <c r="J348" s="10"/>
      <c r="K348" s="10"/>
      <c r="M348" s="10"/>
      <c r="O348" s="29"/>
    </row>
    <row r="349" spans="3:15" s="12" customFormat="1" ht="11.25">
      <c r="C349" s="125"/>
      <c r="G349" s="10"/>
      <c r="I349" s="10"/>
      <c r="J349" s="10"/>
      <c r="K349" s="10"/>
      <c r="M349" s="10"/>
      <c r="O349" s="29"/>
    </row>
    <row r="350" spans="3:15" s="12" customFormat="1" ht="11.25">
      <c r="C350" s="125"/>
      <c r="G350" s="10"/>
      <c r="I350" s="10"/>
      <c r="J350" s="10"/>
      <c r="K350" s="10"/>
      <c r="M350" s="10"/>
      <c r="O350" s="29"/>
    </row>
    <row r="351" spans="3:15" s="12" customFormat="1" ht="11.25">
      <c r="C351" s="125"/>
      <c r="G351" s="10"/>
      <c r="I351" s="10"/>
      <c r="J351" s="10"/>
      <c r="K351" s="10"/>
      <c r="M351" s="10"/>
      <c r="O351" s="29"/>
    </row>
    <row r="352" spans="3:15" s="12" customFormat="1" ht="11.25">
      <c r="C352" s="125"/>
      <c r="G352" s="10"/>
      <c r="I352" s="10"/>
      <c r="J352" s="10"/>
      <c r="K352" s="10"/>
      <c r="M352" s="10"/>
      <c r="O352" s="29"/>
    </row>
    <row r="353" spans="3:15" s="12" customFormat="1" ht="11.25">
      <c r="C353" s="125"/>
      <c r="G353" s="10"/>
      <c r="I353" s="10"/>
      <c r="J353" s="10"/>
      <c r="K353" s="10"/>
      <c r="M353" s="10"/>
      <c r="O353" s="29"/>
    </row>
    <row r="354" spans="3:15" s="12" customFormat="1" ht="11.25">
      <c r="C354" s="125"/>
      <c r="G354" s="10"/>
      <c r="I354" s="10"/>
      <c r="J354" s="10"/>
      <c r="K354" s="10"/>
      <c r="M354" s="10"/>
      <c r="O354" s="29"/>
    </row>
    <row r="355" spans="3:15" s="12" customFormat="1" ht="11.25">
      <c r="C355" s="125"/>
      <c r="G355" s="10"/>
      <c r="I355" s="10"/>
      <c r="J355" s="10"/>
      <c r="K355" s="10"/>
      <c r="M355" s="10"/>
      <c r="O355" s="29"/>
    </row>
    <row r="356" spans="3:15" s="12" customFormat="1" ht="11.25">
      <c r="C356" s="125"/>
      <c r="G356" s="10"/>
      <c r="I356" s="10"/>
      <c r="J356" s="10"/>
      <c r="K356" s="10"/>
      <c r="M356" s="10"/>
      <c r="O356" s="29"/>
    </row>
    <row r="357" spans="3:15" s="12" customFormat="1" ht="11.25">
      <c r="C357" s="125"/>
      <c r="G357" s="10"/>
      <c r="I357" s="10"/>
      <c r="J357" s="10"/>
      <c r="K357" s="10"/>
      <c r="M357" s="10"/>
      <c r="O357" s="29"/>
    </row>
    <row r="358" spans="3:15" s="12" customFormat="1" ht="11.25">
      <c r="C358" s="125"/>
      <c r="G358" s="10"/>
      <c r="I358" s="10"/>
      <c r="J358" s="10"/>
      <c r="K358" s="10"/>
      <c r="M358" s="10"/>
      <c r="O358" s="29"/>
    </row>
    <row r="359" spans="3:15" s="12" customFormat="1" ht="11.25">
      <c r="C359" s="125"/>
      <c r="G359" s="10"/>
      <c r="I359" s="10"/>
      <c r="J359" s="10"/>
      <c r="K359" s="10"/>
      <c r="M359" s="10"/>
      <c r="O359" s="29"/>
    </row>
    <row r="360" spans="3:15" s="12" customFormat="1" ht="11.25">
      <c r="C360" s="125"/>
      <c r="G360" s="10"/>
      <c r="I360" s="10"/>
      <c r="J360" s="10"/>
      <c r="K360" s="10"/>
      <c r="M360" s="10"/>
      <c r="O360" s="29"/>
    </row>
    <row r="361" spans="3:15" s="12" customFormat="1" ht="11.25">
      <c r="C361" s="125"/>
      <c r="G361" s="10"/>
      <c r="I361" s="10"/>
      <c r="J361" s="10"/>
      <c r="K361" s="10"/>
      <c r="M361" s="10"/>
      <c r="O361" s="29"/>
    </row>
    <row r="362" spans="3:15" s="12" customFormat="1" ht="11.25">
      <c r="C362" s="125"/>
      <c r="G362" s="10"/>
      <c r="I362" s="10"/>
      <c r="J362" s="10"/>
      <c r="K362" s="10"/>
      <c r="M362" s="10"/>
      <c r="O362" s="29"/>
    </row>
    <row r="363" spans="3:15" s="12" customFormat="1" ht="11.25">
      <c r="C363" s="125"/>
      <c r="G363" s="10"/>
      <c r="I363" s="10"/>
      <c r="J363" s="10"/>
      <c r="K363" s="10"/>
      <c r="M363" s="10"/>
      <c r="O363" s="29"/>
    </row>
    <row r="364" spans="3:15" s="12" customFormat="1" ht="11.25">
      <c r="C364" s="125"/>
      <c r="G364" s="10"/>
      <c r="I364" s="10"/>
      <c r="J364" s="10"/>
      <c r="K364" s="10"/>
      <c r="M364" s="10"/>
      <c r="O364" s="29"/>
    </row>
    <row r="365" spans="3:15" s="12" customFormat="1" ht="11.25">
      <c r="C365" s="125"/>
      <c r="G365" s="10"/>
      <c r="I365" s="10"/>
      <c r="J365" s="10"/>
      <c r="K365" s="10"/>
      <c r="M365" s="10"/>
      <c r="O365" s="29"/>
    </row>
    <row r="366" spans="3:15" s="12" customFormat="1" ht="11.25">
      <c r="C366" s="125"/>
      <c r="G366" s="10"/>
      <c r="I366" s="10"/>
      <c r="J366" s="10"/>
      <c r="K366" s="10"/>
      <c r="M366" s="10"/>
      <c r="O366" s="29"/>
    </row>
    <row r="367" spans="3:15" s="12" customFormat="1" ht="11.25">
      <c r="C367" s="125"/>
      <c r="G367" s="10"/>
      <c r="I367" s="10"/>
      <c r="J367" s="10"/>
      <c r="K367" s="10"/>
      <c r="M367" s="10"/>
      <c r="O367" s="29"/>
    </row>
    <row r="368" spans="3:15" s="12" customFormat="1" ht="11.25">
      <c r="C368" s="125"/>
      <c r="G368" s="10"/>
      <c r="I368" s="10"/>
      <c r="J368" s="10"/>
      <c r="K368" s="10"/>
      <c r="M368" s="10"/>
      <c r="O368" s="29"/>
    </row>
    <row r="369" spans="3:15" s="12" customFormat="1" ht="11.25">
      <c r="C369" s="125"/>
      <c r="G369" s="10"/>
      <c r="I369" s="10"/>
      <c r="J369" s="10"/>
      <c r="K369" s="10"/>
      <c r="M369" s="10"/>
      <c r="O369" s="29"/>
    </row>
    <row r="370" spans="3:15" s="12" customFormat="1" ht="11.25">
      <c r="C370" s="125"/>
      <c r="G370" s="10"/>
      <c r="I370" s="10"/>
      <c r="J370" s="10"/>
      <c r="K370" s="10"/>
      <c r="M370" s="10"/>
      <c r="O370" s="29"/>
    </row>
    <row r="371" spans="3:15" s="12" customFormat="1" ht="11.25">
      <c r="C371" s="125"/>
      <c r="G371" s="10"/>
      <c r="I371" s="10"/>
      <c r="J371" s="10"/>
      <c r="K371" s="10"/>
      <c r="M371" s="10"/>
      <c r="O371" s="29"/>
    </row>
    <row r="372" spans="3:15" s="12" customFormat="1" ht="11.25">
      <c r="C372" s="125"/>
      <c r="G372" s="10"/>
      <c r="I372" s="10"/>
      <c r="J372" s="10"/>
      <c r="K372" s="10"/>
      <c r="M372" s="10"/>
      <c r="O372" s="29"/>
    </row>
    <row r="373" spans="3:15" s="12" customFormat="1" ht="11.25">
      <c r="C373" s="125"/>
      <c r="G373" s="10"/>
      <c r="I373" s="10"/>
      <c r="J373" s="10"/>
      <c r="K373" s="10"/>
      <c r="M373" s="10"/>
      <c r="O373" s="29"/>
    </row>
    <row r="374" spans="3:15" s="12" customFormat="1" ht="11.25">
      <c r="C374" s="125"/>
      <c r="G374" s="10"/>
      <c r="I374" s="10"/>
      <c r="J374" s="10"/>
      <c r="K374" s="10"/>
      <c r="M374" s="10"/>
      <c r="O374" s="29"/>
    </row>
    <row r="375" spans="3:15" s="12" customFormat="1" ht="11.25">
      <c r="C375" s="125"/>
      <c r="G375" s="10"/>
      <c r="I375" s="10"/>
      <c r="J375" s="10"/>
      <c r="K375" s="10"/>
      <c r="M375" s="10"/>
      <c r="O375" s="29"/>
    </row>
    <row r="376" spans="3:15" s="12" customFormat="1" ht="11.25">
      <c r="C376" s="125"/>
      <c r="G376" s="10"/>
      <c r="I376" s="10"/>
      <c r="J376" s="10"/>
      <c r="K376" s="10"/>
      <c r="M376" s="10"/>
      <c r="O376" s="29"/>
    </row>
    <row r="377" spans="3:15" s="12" customFormat="1" ht="11.25">
      <c r="C377" s="125"/>
      <c r="G377" s="10"/>
      <c r="I377" s="10"/>
      <c r="J377" s="10"/>
      <c r="K377" s="10"/>
      <c r="M377" s="10"/>
      <c r="O377" s="29"/>
    </row>
    <row r="378" spans="3:15" s="12" customFormat="1" ht="11.25">
      <c r="C378" s="125"/>
      <c r="G378" s="10"/>
      <c r="I378" s="10"/>
      <c r="J378" s="10"/>
      <c r="K378" s="10"/>
      <c r="M378" s="10"/>
      <c r="O378" s="29"/>
    </row>
    <row r="379" spans="3:15" s="12" customFormat="1" ht="11.25">
      <c r="C379" s="125"/>
      <c r="G379" s="10"/>
      <c r="I379" s="10"/>
      <c r="J379" s="10"/>
      <c r="K379" s="10"/>
      <c r="M379" s="10"/>
      <c r="O379" s="29"/>
    </row>
    <row r="380" spans="3:15" s="12" customFormat="1" ht="11.25">
      <c r="C380" s="125"/>
      <c r="G380" s="10"/>
      <c r="I380" s="10"/>
      <c r="J380" s="10"/>
      <c r="K380" s="10"/>
      <c r="M380" s="10"/>
      <c r="O380" s="29"/>
    </row>
    <row r="381" spans="3:15" s="12" customFormat="1" ht="11.25">
      <c r="C381" s="125"/>
      <c r="G381" s="10"/>
      <c r="I381" s="10"/>
      <c r="J381" s="10"/>
      <c r="K381" s="10"/>
      <c r="M381" s="10"/>
      <c r="O381" s="29"/>
    </row>
    <row r="382" spans="3:15" s="12" customFormat="1" ht="11.25">
      <c r="C382" s="125"/>
      <c r="G382" s="10"/>
      <c r="I382" s="10"/>
      <c r="J382" s="10"/>
      <c r="K382" s="10"/>
      <c r="M382" s="10"/>
      <c r="O382" s="29"/>
    </row>
    <row r="383" spans="3:15" s="12" customFormat="1" ht="11.25">
      <c r="C383" s="125"/>
      <c r="G383" s="10"/>
      <c r="I383" s="10"/>
      <c r="J383" s="10"/>
      <c r="K383" s="10"/>
      <c r="M383" s="10"/>
      <c r="O383" s="29"/>
    </row>
    <row r="384" spans="3:15" s="12" customFormat="1" ht="11.25">
      <c r="C384" s="125"/>
      <c r="G384" s="10"/>
      <c r="I384" s="10"/>
      <c r="J384" s="10"/>
      <c r="K384" s="10"/>
      <c r="M384" s="10"/>
      <c r="O384" s="29"/>
    </row>
    <row r="385" spans="3:15" s="12" customFormat="1" ht="11.25">
      <c r="C385" s="125"/>
      <c r="G385" s="10"/>
      <c r="I385" s="10"/>
      <c r="J385" s="10"/>
      <c r="K385" s="10"/>
      <c r="M385" s="10"/>
      <c r="O385" s="29"/>
    </row>
    <row r="386" spans="3:15" s="12" customFormat="1" ht="11.25">
      <c r="C386" s="125"/>
      <c r="G386" s="10"/>
      <c r="I386" s="10"/>
      <c r="J386" s="10"/>
      <c r="K386" s="10"/>
      <c r="M386" s="10"/>
      <c r="O386" s="29"/>
    </row>
    <row r="387" spans="3:15" s="12" customFormat="1" ht="11.25">
      <c r="C387" s="125"/>
      <c r="G387" s="10"/>
      <c r="I387" s="10"/>
      <c r="J387" s="10"/>
      <c r="K387" s="10"/>
      <c r="M387" s="10"/>
      <c r="O387" s="29"/>
    </row>
    <row r="388" spans="3:15" s="12" customFormat="1" ht="11.25">
      <c r="C388" s="125"/>
      <c r="G388" s="10"/>
      <c r="I388" s="10"/>
      <c r="J388" s="10"/>
      <c r="K388" s="10"/>
      <c r="M388" s="10"/>
      <c r="O388" s="29"/>
    </row>
    <row r="389" spans="3:15" s="12" customFormat="1" ht="11.25">
      <c r="C389" s="125"/>
      <c r="G389" s="10"/>
      <c r="I389" s="10"/>
      <c r="J389" s="10"/>
      <c r="K389" s="10"/>
      <c r="M389" s="10"/>
      <c r="O389" s="29"/>
    </row>
    <row r="390" spans="3:15" s="12" customFormat="1" ht="11.25">
      <c r="C390" s="125"/>
      <c r="G390" s="10"/>
      <c r="I390" s="10"/>
      <c r="J390" s="10"/>
      <c r="K390" s="10"/>
      <c r="M390" s="10"/>
      <c r="O390" s="29"/>
    </row>
    <row r="391" spans="3:15" s="12" customFormat="1" ht="11.25">
      <c r="C391" s="125"/>
      <c r="G391" s="10"/>
      <c r="I391" s="10"/>
      <c r="J391" s="10"/>
      <c r="K391" s="10"/>
      <c r="M391" s="10"/>
      <c r="O391" s="29"/>
    </row>
    <row r="392" spans="3:15" s="12" customFormat="1" ht="11.25">
      <c r="C392" s="125"/>
      <c r="G392" s="10"/>
      <c r="I392" s="10"/>
      <c r="J392" s="10"/>
      <c r="K392" s="10"/>
      <c r="M392" s="10"/>
      <c r="O392" s="29"/>
    </row>
    <row r="393" spans="3:15" s="12" customFormat="1" ht="11.25">
      <c r="C393" s="125"/>
      <c r="G393" s="10"/>
      <c r="I393" s="10"/>
      <c r="J393" s="10"/>
      <c r="K393" s="10"/>
      <c r="M393" s="10"/>
      <c r="O393" s="29"/>
    </row>
    <row r="394" spans="3:15" s="12" customFormat="1" ht="11.25">
      <c r="C394" s="125"/>
      <c r="G394" s="10"/>
      <c r="I394" s="10"/>
      <c r="J394" s="10"/>
      <c r="K394" s="10"/>
      <c r="M394" s="10"/>
      <c r="O394" s="29"/>
    </row>
    <row r="395" spans="3:15" s="12" customFormat="1" ht="11.25">
      <c r="C395" s="125"/>
      <c r="G395" s="10"/>
      <c r="I395" s="10"/>
      <c r="J395" s="10"/>
      <c r="K395" s="10"/>
      <c r="M395" s="10"/>
      <c r="O395" s="29"/>
    </row>
    <row r="396" spans="3:15" s="12" customFormat="1" ht="11.25">
      <c r="C396" s="125"/>
      <c r="G396" s="10"/>
      <c r="I396" s="10"/>
      <c r="J396" s="10"/>
      <c r="K396" s="10"/>
      <c r="M396" s="10"/>
      <c r="O396" s="29"/>
    </row>
    <row r="397" spans="3:15" s="12" customFormat="1" ht="11.25">
      <c r="C397" s="125"/>
      <c r="G397" s="10"/>
      <c r="I397" s="10"/>
      <c r="J397" s="10"/>
      <c r="K397" s="10"/>
      <c r="M397" s="10"/>
      <c r="O397" s="29"/>
    </row>
    <row r="398" spans="3:15" s="12" customFormat="1" ht="11.25">
      <c r="C398" s="125"/>
      <c r="G398" s="10"/>
      <c r="I398" s="10"/>
      <c r="J398" s="10"/>
      <c r="K398" s="10"/>
      <c r="M398" s="10"/>
      <c r="O398" s="29"/>
    </row>
    <row r="399" spans="3:15" s="12" customFormat="1" ht="11.25">
      <c r="C399" s="125"/>
      <c r="G399" s="10"/>
      <c r="I399" s="10"/>
      <c r="J399" s="10"/>
      <c r="K399" s="10"/>
      <c r="M399" s="10"/>
      <c r="O399" s="29"/>
    </row>
    <row r="400" spans="3:15" s="12" customFormat="1" ht="11.25">
      <c r="C400" s="125"/>
      <c r="G400" s="10"/>
      <c r="I400" s="10"/>
      <c r="J400" s="10"/>
      <c r="K400" s="10"/>
      <c r="M400" s="10"/>
      <c r="O400" s="29"/>
    </row>
    <row r="401" spans="3:15" s="12" customFormat="1" ht="11.25">
      <c r="C401" s="125"/>
      <c r="G401" s="10"/>
      <c r="I401" s="10"/>
      <c r="J401" s="10"/>
      <c r="K401" s="10"/>
      <c r="M401" s="10"/>
      <c r="O401" s="29"/>
    </row>
    <row r="402" spans="3:15" s="12" customFormat="1" ht="11.25">
      <c r="C402" s="125"/>
      <c r="G402" s="10"/>
      <c r="I402" s="10"/>
      <c r="J402" s="10"/>
      <c r="K402" s="10"/>
      <c r="M402" s="10"/>
      <c r="O402" s="29"/>
    </row>
    <row r="403" spans="3:15" s="12" customFormat="1" ht="11.25">
      <c r="C403" s="125"/>
      <c r="G403" s="10"/>
      <c r="I403" s="10"/>
      <c r="J403" s="10"/>
      <c r="K403" s="10"/>
      <c r="M403" s="10"/>
      <c r="O403" s="29"/>
    </row>
    <row r="404" spans="3:15" s="12" customFormat="1" ht="11.25">
      <c r="C404" s="125"/>
      <c r="G404" s="10"/>
      <c r="I404" s="10"/>
      <c r="J404" s="10"/>
      <c r="K404" s="10"/>
      <c r="M404" s="10"/>
      <c r="O404" s="29"/>
    </row>
    <row r="405" spans="3:15" s="12" customFormat="1" ht="11.25">
      <c r="C405" s="125"/>
      <c r="G405" s="10"/>
      <c r="I405" s="10"/>
      <c r="J405" s="10"/>
      <c r="K405" s="10"/>
      <c r="M405" s="10"/>
      <c r="O405" s="29"/>
    </row>
    <row r="406" spans="3:15" s="12" customFormat="1" ht="11.25">
      <c r="C406" s="125"/>
      <c r="G406" s="10"/>
      <c r="I406" s="10"/>
      <c r="J406" s="10"/>
      <c r="K406" s="10"/>
      <c r="M406" s="10"/>
      <c r="O406" s="29"/>
    </row>
    <row r="407" spans="3:15" s="12" customFormat="1" ht="11.25">
      <c r="C407" s="125"/>
      <c r="G407" s="10"/>
      <c r="I407" s="10"/>
      <c r="J407" s="10"/>
      <c r="K407" s="10"/>
      <c r="M407" s="10"/>
      <c r="O407" s="29"/>
    </row>
    <row r="408" spans="3:15" s="12" customFormat="1" ht="11.25">
      <c r="C408" s="125"/>
      <c r="G408" s="10"/>
      <c r="I408" s="10"/>
      <c r="J408" s="10"/>
      <c r="K408" s="10"/>
      <c r="M408" s="10"/>
      <c r="O408" s="29"/>
    </row>
    <row r="409" spans="3:15" s="12" customFormat="1" ht="11.25">
      <c r="C409" s="125"/>
      <c r="G409" s="10"/>
      <c r="I409" s="10"/>
      <c r="J409" s="10"/>
      <c r="K409" s="10"/>
      <c r="M409" s="10"/>
      <c r="O409" s="29"/>
    </row>
    <row r="410" spans="3:15" s="12" customFormat="1" ht="11.25">
      <c r="C410" s="125"/>
      <c r="G410" s="10"/>
      <c r="I410" s="10"/>
      <c r="J410" s="10"/>
      <c r="K410" s="10"/>
      <c r="M410" s="10"/>
      <c r="O410" s="29"/>
    </row>
    <row r="411" spans="3:15" s="12" customFormat="1" ht="11.25">
      <c r="C411" s="125"/>
      <c r="G411" s="10"/>
      <c r="I411" s="10"/>
      <c r="J411" s="10"/>
      <c r="K411" s="10"/>
      <c r="M411" s="10"/>
      <c r="O411" s="29"/>
    </row>
    <row r="412" spans="3:15" s="12" customFormat="1" ht="11.25">
      <c r="C412" s="125"/>
      <c r="G412" s="10"/>
      <c r="I412" s="10"/>
      <c r="J412" s="10"/>
      <c r="K412" s="10"/>
      <c r="M412" s="10"/>
      <c r="O412" s="29"/>
    </row>
    <row r="413" spans="3:15" s="12" customFormat="1" ht="11.25">
      <c r="C413" s="125"/>
      <c r="G413" s="10"/>
      <c r="I413" s="10"/>
      <c r="J413" s="10"/>
      <c r="K413" s="10"/>
      <c r="M413" s="10"/>
      <c r="O413" s="29"/>
    </row>
    <row r="414" spans="3:15" s="12" customFormat="1" ht="11.25">
      <c r="C414" s="125"/>
      <c r="G414" s="10"/>
      <c r="I414" s="10"/>
      <c r="J414" s="10"/>
      <c r="K414" s="10"/>
      <c r="M414" s="10"/>
      <c r="O414" s="29"/>
    </row>
    <row r="415" spans="3:15" s="12" customFormat="1" ht="11.25">
      <c r="C415" s="125"/>
      <c r="G415" s="10"/>
      <c r="I415" s="10"/>
      <c r="J415" s="10"/>
      <c r="K415" s="10"/>
      <c r="M415" s="10"/>
      <c r="O415" s="29"/>
    </row>
    <row r="416" spans="3:15" s="12" customFormat="1" ht="11.25">
      <c r="C416" s="125"/>
      <c r="G416" s="10"/>
      <c r="I416" s="10"/>
      <c r="J416" s="10"/>
      <c r="K416" s="10"/>
      <c r="M416" s="10"/>
      <c r="O416" s="29"/>
    </row>
    <row r="417" spans="3:15" s="12" customFormat="1" ht="11.25">
      <c r="C417" s="125"/>
      <c r="G417" s="10"/>
      <c r="I417" s="10"/>
      <c r="J417" s="10"/>
      <c r="K417" s="10"/>
      <c r="M417" s="10"/>
      <c r="O417" s="29"/>
    </row>
    <row r="418" spans="3:15" s="12" customFormat="1" ht="11.25">
      <c r="C418" s="125"/>
      <c r="G418" s="10"/>
      <c r="I418" s="10"/>
      <c r="J418" s="10"/>
      <c r="K418" s="10"/>
      <c r="M418" s="10"/>
      <c r="O418" s="29"/>
    </row>
    <row r="419" spans="3:15" s="12" customFormat="1" ht="11.25">
      <c r="C419" s="125"/>
      <c r="G419" s="10"/>
      <c r="I419" s="10"/>
      <c r="J419" s="10"/>
      <c r="K419" s="10"/>
      <c r="M419" s="10"/>
      <c r="O419" s="29"/>
    </row>
    <row r="420" spans="3:15" s="12" customFormat="1" ht="11.25">
      <c r="C420" s="125"/>
      <c r="G420" s="10"/>
      <c r="I420" s="10"/>
      <c r="J420" s="10"/>
      <c r="K420" s="10"/>
      <c r="M420" s="10"/>
      <c r="O420" s="29"/>
    </row>
    <row r="421" spans="3:15" s="12" customFormat="1" ht="11.25">
      <c r="C421" s="125"/>
      <c r="G421" s="10"/>
      <c r="I421" s="10"/>
      <c r="J421" s="10"/>
      <c r="K421" s="10"/>
      <c r="M421" s="10"/>
      <c r="O421" s="29"/>
    </row>
    <row r="422" spans="3:15" s="12" customFormat="1" ht="11.25">
      <c r="C422" s="125"/>
      <c r="G422" s="10"/>
      <c r="I422" s="10"/>
      <c r="J422" s="10"/>
      <c r="K422" s="10"/>
      <c r="M422" s="10"/>
      <c r="O422" s="29"/>
    </row>
    <row r="423" spans="3:15" s="12" customFormat="1" ht="11.25">
      <c r="C423" s="125"/>
      <c r="G423" s="10"/>
      <c r="I423" s="10"/>
      <c r="J423" s="10"/>
      <c r="K423" s="10"/>
      <c r="M423" s="10"/>
      <c r="O423" s="29"/>
    </row>
    <row r="424" spans="3:15" s="12" customFormat="1" ht="11.25">
      <c r="C424" s="125"/>
      <c r="G424" s="10"/>
      <c r="I424" s="10"/>
      <c r="J424" s="10"/>
      <c r="K424" s="10"/>
      <c r="M424" s="10"/>
      <c r="O424" s="29"/>
    </row>
    <row r="425" spans="3:15" s="12" customFormat="1" ht="11.25">
      <c r="C425" s="125"/>
      <c r="G425" s="10"/>
      <c r="I425" s="10"/>
      <c r="J425" s="10"/>
      <c r="K425" s="10"/>
      <c r="M425" s="10"/>
      <c r="O425" s="29"/>
    </row>
    <row r="426" spans="3:15" s="12" customFormat="1" ht="11.25">
      <c r="C426" s="125"/>
      <c r="G426" s="10"/>
      <c r="I426" s="10"/>
      <c r="J426" s="10"/>
      <c r="K426" s="10"/>
      <c r="M426" s="10"/>
      <c r="O426" s="29"/>
    </row>
    <row r="427" spans="3:15" s="12" customFormat="1" ht="11.25">
      <c r="C427" s="125"/>
      <c r="G427" s="10"/>
      <c r="I427" s="10"/>
      <c r="J427" s="10"/>
      <c r="K427" s="10"/>
      <c r="M427" s="10"/>
      <c r="O427" s="29"/>
    </row>
    <row r="428" spans="3:15" s="12" customFormat="1" ht="11.25">
      <c r="C428" s="125"/>
      <c r="G428" s="10"/>
      <c r="I428" s="10"/>
      <c r="J428" s="10"/>
      <c r="K428" s="10"/>
      <c r="M428" s="10"/>
      <c r="O428" s="29"/>
    </row>
    <row r="429" spans="3:15" s="12" customFormat="1" ht="11.25">
      <c r="C429" s="125"/>
      <c r="G429" s="10"/>
      <c r="I429" s="10"/>
      <c r="J429" s="10"/>
      <c r="K429" s="10"/>
      <c r="M429" s="10"/>
      <c r="O429" s="29"/>
    </row>
    <row r="430" spans="3:15" s="12" customFormat="1" ht="11.25">
      <c r="C430" s="125"/>
      <c r="G430" s="10"/>
      <c r="I430" s="10"/>
      <c r="J430" s="10"/>
      <c r="K430" s="10"/>
      <c r="M430" s="10"/>
      <c r="O430" s="29"/>
    </row>
    <row r="431" spans="3:15" s="12" customFormat="1" ht="11.25">
      <c r="C431" s="125"/>
      <c r="G431" s="10"/>
      <c r="I431" s="10"/>
      <c r="J431" s="10"/>
      <c r="K431" s="10"/>
      <c r="M431" s="10"/>
      <c r="O431" s="29"/>
    </row>
    <row r="432" spans="3:15" s="12" customFormat="1" ht="11.25">
      <c r="C432" s="125"/>
      <c r="G432" s="10"/>
      <c r="I432" s="10"/>
      <c r="J432" s="10"/>
      <c r="K432" s="10"/>
      <c r="M432" s="10"/>
      <c r="O432" s="29"/>
    </row>
    <row r="433" spans="3:15" s="12" customFormat="1" ht="11.25">
      <c r="C433" s="125"/>
      <c r="G433" s="10"/>
      <c r="I433" s="10"/>
      <c r="J433" s="10"/>
      <c r="K433" s="10"/>
      <c r="M433" s="10"/>
      <c r="O433" s="29"/>
    </row>
    <row r="434" spans="3:15" s="12" customFormat="1" ht="11.25">
      <c r="C434" s="125"/>
      <c r="G434" s="10"/>
      <c r="I434" s="10"/>
      <c r="J434" s="10"/>
      <c r="K434" s="10"/>
      <c r="M434" s="10"/>
      <c r="O434" s="29"/>
    </row>
    <row r="435" spans="3:15" s="12" customFormat="1" ht="11.25">
      <c r="C435" s="125"/>
      <c r="G435" s="10"/>
      <c r="I435" s="10"/>
      <c r="J435" s="10"/>
      <c r="K435" s="10"/>
      <c r="M435" s="10"/>
      <c r="O435" s="29"/>
    </row>
    <row r="436" spans="3:15" s="12" customFormat="1" ht="11.25">
      <c r="C436" s="125"/>
      <c r="G436" s="10"/>
      <c r="I436" s="10"/>
      <c r="J436" s="10"/>
      <c r="K436" s="10"/>
      <c r="M436" s="10"/>
      <c r="O436" s="29"/>
    </row>
    <row r="437" spans="3:15" s="12" customFormat="1" ht="11.25">
      <c r="C437" s="125"/>
      <c r="G437" s="10"/>
      <c r="I437" s="10"/>
      <c r="J437" s="10"/>
      <c r="K437" s="10"/>
      <c r="M437" s="10"/>
      <c r="O437" s="29"/>
    </row>
    <row r="438" spans="3:15" s="12" customFormat="1" ht="11.25">
      <c r="C438" s="125"/>
      <c r="G438" s="10"/>
      <c r="I438" s="10"/>
      <c r="J438" s="10"/>
      <c r="K438" s="10"/>
      <c r="M438" s="10"/>
      <c r="O438" s="29"/>
    </row>
    <row r="439" spans="3:15" s="12" customFormat="1" ht="11.25">
      <c r="C439" s="125"/>
      <c r="G439" s="10"/>
      <c r="I439" s="10"/>
      <c r="J439" s="10"/>
      <c r="K439" s="10"/>
      <c r="M439" s="10"/>
      <c r="O439" s="29"/>
    </row>
    <row r="440" spans="3:15" s="12" customFormat="1" ht="11.25">
      <c r="C440" s="125"/>
      <c r="G440" s="10"/>
      <c r="I440" s="10"/>
      <c r="J440" s="10"/>
      <c r="K440" s="10"/>
      <c r="M440" s="10"/>
      <c r="O440" s="29"/>
    </row>
    <row r="441" spans="3:15" s="12" customFormat="1" ht="11.25">
      <c r="C441" s="125"/>
      <c r="G441" s="10"/>
      <c r="I441" s="10"/>
      <c r="J441" s="10"/>
      <c r="K441" s="10"/>
      <c r="M441" s="10"/>
      <c r="O441" s="29"/>
    </row>
    <row r="442" spans="3:15" s="12" customFormat="1" ht="11.25">
      <c r="C442" s="125"/>
      <c r="G442" s="10"/>
      <c r="I442" s="10"/>
      <c r="J442" s="10"/>
      <c r="K442" s="10"/>
      <c r="M442" s="10"/>
      <c r="O442" s="29"/>
    </row>
    <row r="443" spans="3:15" s="12" customFormat="1" ht="11.25">
      <c r="C443" s="125"/>
      <c r="G443" s="10"/>
      <c r="I443" s="10"/>
      <c r="J443" s="10"/>
      <c r="K443" s="10"/>
      <c r="M443" s="10"/>
      <c r="O443" s="29"/>
    </row>
    <row r="444" spans="3:15" s="12" customFormat="1" ht="11.25">
      <c r="C444" s="125"/>
      <c r="G444" s="10"/>
      <c r="I444" s="10"/>
      <c r="J444" s="10"/>
      <c r="K444" s="10"/>
      <c r="M444" s="10"/>
      <c r="O444" s="29"/>
    </row>
    <row r="445" spans="3:15" s="12" customFormat="1" ht="11.25">
      <c r="C445" s="125"/>
      <c r="G445" s="10"/>
      <c r="I445" s="10"/>
      <c r="J445" s="10"/>
      <c r="K445" s="10"/>
      <c r="M445" s="10"/>
      <c r="O445" s="29"/>
    </row>
    <row r="446" spans="3:15" s="12" customFormat="1" ht="11.25">
      <c r="C446" s="125"/>
      <c r="G446" s="10"/>
      <c r="I446" s="10"/>
      <c r="J446" s="10"/>
      <c r="K446" s="10"/>
      <c r="M446" s="10"/>
      <c r="O446" s="29"/>
    </row>
    <row r="447" spans="3:15" s="12" customFormat="1" ht="11.25">
      <c r="C447" s="125"/>
      <c r="G447" s="10"/>
      <c r="I447" s="10"/>
      <c r="J447" s="10"/>
      <c r="K447" s="10"/>
      <c r="M447" s="10"/>
      <c r="O447" s="29"/>
    </row>
    <row r="448" spans="3:15" s="12" customFormat="1" ht="11.25">
      <c r="C448" s="125"/>
      <c r="G448" s="10"/>
      <c r="I448" s="10"/>
      <c r="J448" s="10"/>
      <c r="K448" s="10"/>
      <c r="M448" s="10"/>
      <c r="O448" s="29"/>
    </row>
    <row r="449" spans="3:15" s="12" customFormat="1" ht="11.25">
      <c r="C449" s="125"/>
      <c r="G449" s="10"/>
      <c r="I449" s="10"/>
      <c r="J449" s="10"/>
      <c r="K449" s="10"/>
      <c r="M449" s="10"/>
      <c r="O449" s="29"/>
    </row>
    <row r="450" spans="3:15" s="12" customFormat="1" ht="11.25">
      <c r="C450" s="125"/>
      <c r="G450" s="10"/>
      <c r="I450" s="10"/>
      <c r="J450" s="10"/>
      <c r="K450" s="10"/>
      <c r="M450" s="10"/>
      <c r="O450" s="29"/>
    </row>
    <row r="451" spans="3:15" s="12" customFormat="1" ht="11.25">
      <c r="C451" s="125"/>
      <c r="G451" s="10"/>
      <c r="I451" s="10"/>
      <c r="J451" s="10"/>
      <c r="K451" s="10"/>
      <c r="M451" s="10"/>
      <c r="O451" s="29"/>
    </row>
    <row r="452" spans="3:15" s="12" customFormat="1" ht="11.25">
      <c r="C452" s="125"/>
      <c r="G452" s="10"/>
      <c r="I452" s="10"/>
      <c r="J452" s="10"/>
      <c r="K452" s="10"/>
      <c r="M452" s="10"/>
      <c r="O452" s="29"/>
    </row>
    <row r="453" spans="3:15" s="12" customFormat="1" ht="11.25">
      <c r="C453" s="125"/>
      <c r="G453" s="10"/>
      <c r="I453" s="10"/>
      <c r="J453" s="10"/>
      <c r="K453" s="10"/>
      <c r="M453" s="10"/>
      <c r="O453" s="29"/>
    </row>
    <row r="454" spans="3:15" s="12" customFormat="1" ht="11.25">
      <c r="C454" s="125"/>
      <c r="G454" s="10"/>
      <c r="I454" s="10"/>
      <c r="J454" s="10"/>
      <c r="K454" s="10"/>
      <c r="M454" s="10"/>
      <c r="O454" s="29"/>
    </row>
    <row r="455" spans="3:15" s="12" customFormat="1" ht="11.25">
      <c r="C455" s="125"/>
      <c r="G455" s="10"/>
      <c r="I455" s="10"/>
      <c r="J455" s="10"/>
      <c r="K455" s="10"/>
      <c r="M455" s="10"/>
      <c r="O455" s="29"/>
    </row>
    <row r="456" spans="3:15" s="12" customFormat="1" ht="11.25">
      <c r="C456" s="125"/>
      <c r="G456" s="10"/>
      <c r="I456" s="10"/>
      <c r="J456" s="10"/>
      <c r="K456" s="10"/>
      <c r="M456" s="10"/>
      <c r="O456" s="29"/>
    </row>
    <row r="457" spans="3:15" s="12" customFormat="1" ht="11.25">
      <c r="C457" s="125"/>
      <c r="G457" s="10"/>
      <c r="I457" s="10"/>
      <c r="J457" s="10"/>
      <c r="K457" s="10"/>
      <c r="M457" s="10"/>
      <c r="O457" s="29"/>
    </row>
    <row r="458" spans="3:15" s="12" customFormat="1" ht="11.25">
      <c r="C458" s="125"/>
      <c r="G458" s="10"/>
      <c r="I458" s="10"/>
      <c r="J458" s="10"/>
      <c r="K458" s="10"/>
      <c r="M458" s="10"/>
      <c r="O458" s="29"/>
    </row>
    <row r="459" spans="3:15" s="12" customFormat="1" ht="11.25">
      <c r="C459" s="125"/>
      <c r="G459" s="10"/>
      <c r="I459" s="10"/>
      <c r="J459" s="10"/>
      <c r="K459" s="10"/>
      <c r="M459" s="10"/>
      <c r="O459" s="29"/>
    </row>
    <row r="460" spans="3:15" s="12" customFormat="1" ht="11.25">
      <c r="C460" s="125"/>
      <c r="G460" s="10"/>
      <c r="I460" s="10"/>
      <c r="J460" s="10"/>
      <c r="K460" s="10"/>
      <c r="M460" s="10"/>
      <c r="O460" s="29"/>
    </row>
    <row r="461" spans="3:15" s="12" customFormat="1" ht="11.25">
      <c r="C461" s="125"/>
      <c r="G461" s="10"/>
      <c r="I461" s="10"/>
      <c r="J461" s="10"/>
      <c r="K461" s="10"/>
      <c r="M461" s="10"/>
      <c r="O461" s="29"/>
    </row>
    <row r="462" spans="3:15" s="12" customFormat="1" ht="11.25">
      <c r="C462" s="125"/>
      <c r="G462" s="10"/>
      <c r="I462" s="10"/>
      <c r="J462" s="10"/>
      <c r="K462" s="10"/>
      <c r="M462" s="10"/>
      <c r="O462" s="29"/>
    </row>
    <row r="463" spans="3:15" s="12" customFormat="1" ht="11.25">
      <c r="C463" s="125"/>
      <c r="G463" s="10"/>
      <c r="I463" s="10"/>
      <c r="J463" s="10"/>
      <c r="K463" s="10"/>
      <c r="M463" s="10"/>
      <c r="O463" s="29"/>
    </row>
    <row r="464" spans="3:15" s="12" customFormat="1" ht="11.25">
      <c r="C464" s="125"/>
      <c r="G464" s="10"/>
      <c r="I464" s="10"/>
      <c r="J464" s="10"/>
      <c r="K464" s="10"/>
      <c r="M464" s="10"/>
      <c r="O464" s="29"/>
    </row>
    <row r="465" spans="3:15" s="12" customFormat="1" ht="11.25">
      <c r="C465" s="125"/>
      <c r="G465" s="10"/>
      <c r="I465" s="10"/>
      <c r="J465" s="10"/>
      <c r="K465" s="10"/>
      <c r="M465" s="10"/>
      <c r="O465" s="29"/>
    </row>
    <row r="466" spans="3:15" s="12" customFormat="1" ht="11.25">
      <c r="C466" s="125"/>
      <c r="G466" s="10"/>
      <c r="I466" s="10"/>
      <c r="J466" s="10"/>
      <c r="K466" s="10"/>
      <c r="M466" s="10"/>
      <c r="O466" s="29"/>
    </row>
    <row r="467" spans="3:15" s="12" customFormat="1" ht="11.25">
      <c r="C467" s="125"/>
      <c r="G467" s="10"/>
      <c r="I467" s="10"/>
      <c r="J467" s="10"/>
      <c r="K467" s="10"/>
      <c r="M467" s="10"/>
      <c r="O467" s="29"/>
    </row>
    <row r="468" spans="3:15" s="12" customFormat="1" ht="11.25">
      <c r="C468" s="125"/>
      <c r="G468" s="10"/>
      <c r="I468" s="10"/>
      <c r="J468" s="10"/>
      <c r="K468" s="10"/>
      <c r="M468" s="10"/>
      <c r="O468" s="29"/>
    </row>
    <row r="469" spans="3:15" s="12" customFormat="1" ht="11.25">
      <c r="C469" s="125"/>
      <c r="G469" s="10"/>
      <c r="I469" s="10"/>
      <c r="J469" s="10"/>
      <c r="K469" s="10"/>
      <c r="M469" s="10"/>
      <c r="O469" s="29"/>
    </row>
    <row r="470" spans="3:15" s="12" customFormat="1" ht="11.25">
      <c r="C470" s="125"/>
      <c r="G470" s="10"/>
      <c r="I470" s="10"/>
      <c r="J470" s="10"/>
      <c r="K470" s="10"/>
      <c r="M470" s="10"/>
      <c r="O470" s="29"/>
    </row>
    <row r="471" spans="3:15" s="12" customFormat="1" ht="11.25">
      <c r="C471" s="125"/>
      <c r="G471" s="10"/>
      <c r="I471" s="10"/>
      <c r="J471" s="10"/>
      <c r="K471" s="10"/>
      <c r="M471" s="10"/>
      <c r="O471" s="29"/>
    </row>
    <row r="472" spans="3:15" s="12" customFormat="1" ht="11.25">
      <c r="C472" s="125"/>
      <c r="G472" s="10"/>
      <c r="I472" s="10"/>
      <c r="J472" s="10"/>
      <c r="K472" s="10"/>
      <c r="M472" s="10"/>
      <c r="O472" s="29"/>
    </row>
    <row r="473" spans="3:15" s="12" customFormat="1" ht="11.25">
      <c r="C473" s="125"/>
      <c r="G473" s="10"/>
      <c r="I473" s="10"/>
      <c r="J473" s="10"/>
      <c r="K473" s="10"/>
      <c r="M473" s="10"/>
      <c r="O473" s="29"/>
    </row>
    <row r="474" spans="3:15" s="12" customFormat="1" ht="11.25">
      <c r="C474" s="125"/>
      <c r="G474" s="10"/>
      <c r="I474" s="10"/>
      <c r="J474" s="10"/>
      <c r="K474" s="10"/>
      <c r="M474" s="10"/>
      <c r="O474" s="29"/>
    </row>
    <row r="475" spans="3:15" s="12" customFormat="1" ht="11.25">
      <c r="C475" s="125"/>
      <c r="G475" s="10"/>
      <c r="I475" s="10"/>
      <c r="J475" s="10"/>
      <c r="K475" s="10"/>
      <c r="M475" s="10"/>
      <c r="O475" s="29"/>
    </row>
    <row r="476" spans="3:15" s="12" customFormat="1" ht="11.25">
      <c r="C476" s="125"/>
      <c r="G476" s="10"/>
      <c r="I476" s="10"/>
      <c r="J476" s="10"/>
      <c r="K476" s="10"/>
      <c r="M476" s="10"/>
      <c r="O476" s="29"/>
    </row>
    <row r="477" spans="3:15" s="12" customFormat="1" ht="11.25">
      <c r="C477" s="125"/>
      <c r="G477" s="10"/>
      <c r="I477" s="10"/>
      <c r="J477" s="10"/>
      <c r="K477" s="10"/>
      <c r="M477" s="10"/>
      <c r="O477" s="29"/>
    </row>
    <row r="478" spans="3:15" s="12" customFormat="1" ht="11.25">
      <c r="C478" s="125"/>
      <c r="G478" s="10"/>
      <c r="I478" s="10"/>
      <c r="J478" s="10"/>
      <c r="K478" s="10"/>
      <c r="M478" s="10"/>
      <c r="O478" s="29"/>
    </row>
    <row r="479" spans="3:15" s="12" customFormat="1" ht="11.25">
      <c r="C479" s="125"/>
      <c r="G479" s="10"/>
      <c r="I479" s="10"/>
      <c r="J479" s="10"/>
      <c r="K479" s="10"/>
      <c r="M479" s="10"/>
      <c r="O479" s="29"/>
    </row>
    <row r="480" spans="3:15" s="12" customFormat="1" ht="11.25">
      <c r="C480" s="125"/>
      <c r="G480" s="10"/>
      <c r="I480" s="10"/>
      <c r="J480" s="10"/>
      <c r="K480" s="10"/>
      <c r="M480" s="10"/>
      <c r="O480" s="29"/>
    </row>
    <row r="481" spans="3:15" s="12" customFormat="1" ht="11.25">
      <c r="C481" s="125"/>
      <c r="G481" s="10"/>
      <c r="I481" s="10"/>
      <c r="J481" s="10"/>
      <c r="K481" s="10"/>
      <c r="M481" s="10"/>
      <c r="O481" s="29"/>
    </row>
    <row r="482" spans="3:15" s="12" customFormat="1" ht="11.25">
      <c r="C482" s="125"/>
      <c r="G482" s="10"/>
      <c r="I482" s="10"/>
      <c r="J482" s="10"/>
      <c r="K482" s="10"/>
      <c r="M482" s="10"/>
      <c r="O482" s="29"/>
    </row>
    <row r="483" spans="3:15" s="12" customFormat="1" ht="11.25">
      <c r="C483" s="125"/>
      <c r="G483" s="10"/>
      <c r="I483" s="10"/>
      <c r="J483" s="10"/>
      <c r="K483" s="10"/>
      <c r="M483" s="10"/>
      <c r="O483" s="29"/>
    </row>
    <row r="484" spans="3:15" s="12" customFormat="1" ht="11.25">
      <c r="C484" s="125"/>
      <c r="G484" s="10"/>
      <c r="I484" s="10"/>
      <c r="J484" s="10"/>
      <c r="K484" s="10"/>
      <c r="M484" s="10"/>
      <c r="O484" s="29"/>
    </row>
    <row r="485" spans="3:15" s="12" customFormat="1" ht="11.25">
      <c r="C485" s="125"/>
      <c r="G485" s="10"/>
      <c r="I485" s="10"/>
      <c r="J485" s="10"/>
      <c r="K485" s="10"/>
      <c r="M485" s="10"/>
      <c r="O485" s="29"/>
    </row>
    <row r="486" spans="3:15" s="12" customFormat="1" ht="11.25">
      <c r="C486" s="125"/>
      <c r="G486" s="10"/>
      <c r="I486" s="10"/>
      <c r="J486" s="10"/>
      <c r="K486" s="10"/>
      <c r="M486" s="10"/>
      <c r="O486" s="29"/>
    </row>
    <row r="487" spans="3:15" s="12" customFormat="1" ht="11.25">
      <c r="C487" s="125"/>
      <c r="G487" s="10"/>
      <c r="I487" s="10"/>
      <c r="J487" s="10"/>
      <c r="K487" s="10"/>
      <c r="M487" s="10"/>
      <c r="O487" s="29"/>
    </row>
    <row r="488" spans="3:15" s="12" customFormat="1" ht="11.25">
      <c r="C488" s="125"/>
      <c r="G488" s="10"/>
      <c r="I488" s="10"/>
      <c r="J488" s="10"/>
      <c r="K488" s="10"/>
      <c r="M488" s="10"/>
      <c r="O488" s="29"/>
    </row>
    <row r="489" spans="3:15" s="12" customFormat="1" ht="11.25">
      <c r="C489" s="125"/>
      <c r="G489" s="10"/>
      <c r="I489" s="10"/>
      <c r="J489" s="10"/>
      <c r="K489" s="10"/>
      <c r="M489" s="10"/>
      <c r="O489" s="29"/>
    </row>
    <row r="490" spans="3:15" s="12" customFormat="1" ht="11.25">
      <c r="C490" s="125"/>
      <c r="G490" s="10"/>
      <c r="I490" s="10"/>
      <c r="J490" s="10"/>
      <c r="K490" s="10"/>
      <c r="M490" s="10"/>
      <c r="O490" s="29"/>
    </row>
    <row r="491" spans="3:15" s="12" customFormat="1" ht="11.25">
      <c r="C491" s="125"/>
      <c r="G491" s="10"/>
      <c r="I491" s="10"/>
      <c r="J491" s="10"/>
      <c r="K491" s="10"/>
      <c r="M491" s="10"/>
      <c r="O491" s="29"/>
    </row>
    <row r="492" spans="3:15" s="12" customFormat="1" ht="11.25">
      <c r="C492" s="125"/>
      <c r="G492" s="10"/>
      <c r="I492" s="10"/>
      <c r="J492" s="10"/>
      <c r="K492" s="10"/>
      <c r="M492" s="10"/>
      <c r="O492" s="29"/>
    </row>
    <row r="493" spans="3:15" s="12" customFormat="1" ht="11.25">
      <c r="C493" s="125"/>
      <c r="G493" s="10"/>
      <c r="I493" s="10"/>
      <c r="J493" s="10"/>
      <c r="K493" s="10"/>
      <c r="M493" s="10"/>
      <c r="O493" s="29"/>
    </row>
    <row r="494" spans="3:15" s="12" customFormat="1" ht="11.25">
      <c r="C494" s="125"/>
      <c r="G494" s="10"/>
      <c r="I494" s="10"/>
      <c r="J494" s="10"/>
      <c r="K494" s="10"/>
      <c r="M494" s="10"/>
      <c r="O494" s="29"/>
    </row>
    <row r="495" spans="3:15" s="12" customFormat="1" ht="11.25">
      <c r="C495" s="125"/>
      <c r="G495" s="10"/>
      <c r="I495" s="10"/>
      <c r="J495" s="10"/>
      <c r="K495" s="10"/>
      <c r="M495" s="10"/>
      <c r="O495" s="29"/>
    </row>
    <row r="496" spans="3:15" s="12" customFormat="1" ht="11.25">
      <c r="C496" s="125"/>
      <c r="G496" s="10"/>
      <c r="I496" s="10"/>
      <c r="J496" s="10"/>
      <c r="K496" s="10"/>
      <c r="M496" s="10"/>
      <c r="O496" s="29"/>
    </row>
    <row r="497" spans="3:15" s="12" customFormat="1" ht="11.25">
      <c r="C497" s="125"/>
      <c r="G497" s="10"/>
      <c r="I497" s="10"/>
      <c r="J497" s="10"/>
      <c r="K497" s="10"/>
      <c r="M497" s="10"/>
      <c r="O497" s="29"/>
    </row>
    <row r="498" spans="3:15" s="12" customFormat="1" ht="11.25">
      <c r="C498" s="125"/>
      <c r="G498" s="10"/>
      <c r="I498" s="10"/>
      <c r="J498" s="10"/>
      <c r="K498" s="10"/>
      <c r="M498" s="10"/>
      <c r="O498" s="29"/>
    </row>
    <row r="499" spans="3:15" s="12" customFormat="1" ht="11.25">
      <c r="C499" s="125"/>
      <c r="G499" s="10"/>
      <c r="I499" s="10"/>
      <c r="J499" s="10"/>
      <c r="K499" s="10"/>
      <c r="M499" s="10"/>
      <c r="O499" s="29"/>
    </row>
    <row r="500" spans="3:15" s="12" customFormat="1" ht="11.25">
      <c r="C500" s="125"/>
      <c r="G500" s="10"/>
      <c r="I500" s="10"/>
      <c r="J500" s="10"/>
      <c r="K500" s="10"/>
      <c r="M500" s="10"/>
      <c r="O500" s="29"/>
    </row>
    <row r="501" spans="3:15" s="12" customFormat="1" ht="11.25">
      <c r="C501" s="125"/>
      <c r="G501" s="10"/>
      <c r="I501" s="10"/>
      <c r="J501" s="10"/>
      <c r="K501" s="10"/>
      <c r="M501" s="10"/>
      <c r="O501" s="29"/>
    </row>
    <row r="502" spans="3:15" s="12" customFormat="1" ht="11.25">
      <c r="C502" s="125"/>
      <c r="G502" s="10"/>
      <c r="I502" s="10"/>
      <c r="J502" s="10"/>
      <c r="K502" s="10"/>
      <c r="M502" s="10"/>
      <c r="O502" s="29"/>
    </row>
    <row r="503" spans="3:15" s="12" customFormat="1" ht="11.25">
      <c r="C503" s="125"/>
      <c r="G503" s="10"/>
      <c r="I503" s="10"/>
      <c r="J503" s="10"/>
      <c r="K503" s="10"/>
      <c r="M503" s="10"/>
      <c r="O503" s="29"/>
    </row>
    <row r="504" spans="3:15" s="12" customFormat="1" ht="11.25">
      <c r="C504" s="125"/>
      <c r="G504" s="10"/>
      <c r="I504" s="10"/>
      <c r="J504" s="10"/>
      <c r="K504" s="10"/>
      <c r="M504" s="10"/>
      <c r="O504" s="29"/>
    </row>
    <row r="505" spans="3:15" s="12" customFormat="1" ht="11.25">
      <c r="C505" s="125"/>
      <c r="G505" s="10"/>
      <c r="I505" s="10"/>
      <c r="J505" s="10"/>
      <c r="K505" s="10"/>
      <c r="M505" s="10"/>
      <c r="O505" s="29"/>
    </row>
    <row r="506" spans="3:15" s="12" customFormat="1" ht="11.25">
      <c r="C506" s="125"/>
      <c r="G506" s="10"/>
      <c r="I506" s="10"/>
      <c r="J506" s="10"/>
      <c r="K506" s="10"/>
      <c r="M506" s="10"/>
      <c r="O506" s="29"/>
    </row>
    <row r="507" spans="3:15" s="12" customFormat="1" ht="11.25">
      <c r="C507" s="125"/>
      <c r="G507" s="10"/>
      <c r="I507" s="10"/>
      <c r="J507" s="10"/>
      <c r="K507" s="10"/>
      <c r="M507" s="10"/>
      <c r="O507" s="29"/>
    </row>
    <row r="508" spans="3:15" s="12" customFormat="1" ht="11.25">
      <c r="C508" s="125"/>
      <c r="G508" s="10"/>
      <c r="I508" s="10"/>
      <c r="J508" s="10"/>
      <c r="K508" s="10"/>
      <c r="M508" s="10"/>
      <c r="O508" s="29"/>
    </row>
    <row r="509" spans="3:15" s="12" customFormat="1" ht="11.25">
      <c r="C509" s="125"/>
      <c r="G509" s="10"/>
      <c r="I509" s="10"/>
      <c r="J509" s="10"/>
      <c r="K509" s="10"/>
      <c r="M509" s="10"/>
      <c r="O509" s="29"/>
    </row>
    <row r="510" spans="3:15" s="12" customFormat="1" ht="11.25">
      <c r="C510" s="125"/>
      <c r="G510" s="10"/>
      <c r="I510" s="10"/>
      <c r="J510" s="10"/>
      <c r="K510" s="10"/>
      <c r="M510" s="10"/>
      <c r="O510" s="29"/>
    </row>
    <row r="511" spans="3:15" s="12" customFormat="1" ht="11.25">
      <c r="C511" s="125"/>
      <c r="G511" s="10"/>
      <c r="I511" s="10"/>
      <c r="J511" s="10"/>
      <c r="K511" s="10"/>
      <c r="M511" s="10"/>
      <c r="O511" s="29"/>
    </row>
    <row r="512" spans="3:15" s="12" customFormat="1" ht="11.25">
      <c r="C512" s="125"/>
      <c r="G512" s="10"/>
      <c r="I512" s="10"/>
      <c r="J512" s="10"/>
      <c r="K512" s="10"/>
      <c r="M512" s="10"/>
      <c r="O512" s="29"/>
    </row>
    <row r="513" spans="3:15" s="12" customFormat="1" ht="11.25">
      <c r="C513" s="125"/>
      <c r="G513" s="10"/>
      <c r="I513" s="10"/>
      <c r="J513" s="10"/>
      <c r="K513" s="10"/>
      <c r="M513" s="10"/>
      <c r="O513" s="29"/>
    </row>
    <row r="514" spans="3:15" s="12" customFormat="1" ht="11.25">
      <c r="C514" s="125"/>
      <c r="G514" s="10"/>
      <c r="I514" s="10"/>
      <c r="J514" s="10"/>
      <c r="K514" s="10"/>
      <c r="M514" s="10"/>
      <c r="O514" s="29"/>
    </row>
    <row r="515" spans="3:15" s="12" customFormat="1" ht="11.25">
      <c r="C515" s="125"/>
      <c r="G515" s="10"/>
      <c r="I515" s="10"/>
      <c r="J515" s="10"/>
      <c r="K515" s="10"/>
      <c r="M515" s="10"/>
      <c r="O515" s="29"/>
    </row>
    <row r="516" spans="3:15" s="12" customFormat="1" ht="11.25">
      <c r="C516" s="125"/>
      <c r="G516" s="10"/>
      <c r="I516" s="10"/>
      <c r="J516" s="10"/>
      <c r="K516" s="10"/>
      <c r="M516" s="10"/>
      <c r="O516" s="29"/>
    </row>
    <row r="517" spans="3:15" s="12" customFormat="1" ht="11.25">
      <c r="C517" s="125"/>
      <c r="G517" s="10"/>
      <c r="I517" s="10"/>
      <c r="J517" s="10"/>
      <c r="K517" s="10"/>
      <c r="M517" s="10"/>
      <c r="O517" s="29"/>
    </row>
    <row r="518" spans="3:15" s="12" customFormat="1" ht="11.25">
      <c r="C518" s="125"/>
      <c r="G518" s="10"/>
      <c r="I518" s="10"/>
      <c r="J518" s="10"/>
      <c r="K518" s="10"/>
      <c r="M518" s="10"/>
      <c r="O518" s="29"/>
    </row>
    <row r="519" spans="3:15" s="12" customFormat="1" ht="11.25">
      <c r="C519" s="125"/>
      <c r="G519" s="10"/>
      <c r="I519" s="10"/>
      <c r="J519" s="10"/>
      <c r="K519" s="10"/>
      <c r="M519" s="10"/>
      <c r="O519" s="29"/>
    </row>
    <row r="520" spans="3:15" s="12" customFormat="1" ht="11.25">
      <c r="C520" s="125"/>
      <c r="G520" s="10"/>
      <c r="I520" s="10"/>
      <c r="J520" s="10"/>
      <c r="K520" s="10"/>
      <c r="M520" s="10"/>
      <c r="O520" s="29"/>
    </row>
    <row r="521" spans="3:15" s="12" customFormat="1" ht="11.25">
      <c r="C521" s="125"/>
      <c r="G521" s="10"/>
      <c r="I521" s="10"/>
      <c r="J521" s="10"/>
      <c r="K521" s="10"/>
      <c r="M521" s="10"/>
      <c r="O521" s="29"/>
    </row>
    <row r="522" spans="3:15" s="12" customFormat="1" ht="11.25">
      <c r="C522" s="125"/>
      <c r="G522" s="10"/>
      <c r="I522" s="10"/>
      <c r="J522" s="10"/>
      <c r="K522" s="10"/>
      <c r="M522" s="10"/>
      <c r="O522" s="29"/>
    </row>
    <row r="523" spans="3:15" s="12" customFormat="1" ht="11.25">
      <c r="C523" s="125"/>
      <c r="G523" s="10"/>
      <c r="I523" s="10"/>
      <c r="J523" s="10"/>
      <c r="K523" s="10"/>
      <c r="M523" s="10"/>
      <c r="O523" s="29"/>
    </row>
    <row r="524" spans="3:15" s="12" customFormat="1" ht="11.25">
      <c r="C524" s="125"/>
      <c r="G524" s="10"/>
      <c r="I524" s="10"/>
      <c r="J524" s="10"/>
      <c r="K524" s="10"/>
      <c r="M524" s="10"/>
      <c r="O524" s="29"/>
    </row>
    <row r="525" spans="3:15" s="12" customFormat="1" ht="11.25">
      <c r="C525" s="125"/>
      <c r="G525" s="10"/>
      <c r="I525" s="10"/>
      <c r="J525" s="10"/>
      <c r="K525" s="10"/>
      <c r="M525" s="10"/>
      <c r="O525" s="29"/>
    </row>
    <row r="526" spans="3:15" s="12" customFormat="1" ht="11.25">
      <c r="C526" s="125"/>
      <c r="G526" s="10"/>
      <c r="I526" s="10"/>
      <c r="J526" s="10"/>
      <c r="K526" s="10"/>
      <c r="M526" s="10"/>
      <c r="O526" s="29"/>
    </row>
    <row r="527" spans="3:15" s="12" customFormat="1" ht="11.25">
      <c r="C527" s="125"/>
      <c r="G527" s="10"/>
      <c r="I527" s="10"/>
      <c r="J527" s="10"/>
      <c r="K527" s="10"/>
      <c r="M527" s="10"/>
      <c r="O527" s="29"/>
    </row>
    <row r="528" spans="3:15" s="12" customFormat="1" ht="11.25">
      <c r="C528" s="125"/>
      <c r="G528" s="10"/>
      <c r="I528" s="10"/>
      <c r="J528" s="10"/>
      <c r="K528" s="10"/>
      <c r="M528" s="10"/>
      <c r="O528" s="29"/>
    </row>
    <row r="529" spans="3:15" s="12" customFormat="1" ht="11.25">
      <c r="C529" s="125"/>
      <c r="G529" s="10"/>
      <c r="I529" s="10"/>
      <c r="J529" s="10"/>
      <c r="K529" s="10"/>
      <c r="M529" s="10"/>
      <c r="O529" s="29"/>
    </row>
    <row r="530" spans="3:15" s="12" customFormat="1" ht="11.25">
      <c r="C530" s="125"/>
      <c r="G530" s="10"/>
      <c r="I530" s="10"/>
      <c r="J530" s="10"/>
      <c r="K530" s="10"/>
      <c r="M530" s="10"/>
      <c r="O530" s="29"/>
    </row>
    <row r="531" spans="3:15" s="12" customFormat="1" ht="11.25">
      <c r="C531" s="125"/>
      <c r="G531" s="10"/>
      <c r="I531" s="10"/>
      <c r="J531" s="10"/>
      <c r="K531" s="10"/>
      <c r="M531" s="10"/>
      <c r="O531" s="29"/>
    </row>
    <row r="532" spans="3:15" s="12" customFormat="1" ht="11.25">
      <c r="C532" s="125"/>
      <c r="G532" s="10"/>
      <c r="I532" s="10"/>
      <c r="J532" s="10"/>
      <c r="K532" s="10"/>
      <c r="M532" s="10"/>
      <c r="O532" s="29"/>
    </row>
    <row r="533" spans="3:15" s="12" customFormat="1" ht="11.25">
      <c r="C533" s="125"/>
      <c r="G533" s="10"/>
      <c r="I533" s="10"/>
      <c r="J533" s="10"/>
      <c r="K533" s="10"/>
      <c r="M533" s="10"/>
      <c r="O533" s="29"/>
    </row>
    <row r="534" spans="3:15" s="12" customFormat="1" ht="11.25">
      <c r="C534" s="125"/>
      <c r="G534" s="10"/>
      <c r="I534" s="10"/>
      <c r="J534" s="10"/>
      <c r="K534" s="10"/>
      <c r="M534" s="10"/>
      <c r="O534" s="29"/>
    </row>
    <row r="535" spans="3:15" s="12" customFormat="1" ht="11.25">
      <c r="C535" s="125"/>
      <c r="G535" s="10"/>
      <c r="I535" s="10"/>
      <c r="J535" s="10"/>
      <c r="K535" s="10"/>
      <c r="M535" s="10"/>
      <c r="O535" s="29"/>
    </row>
    <row r="536" spans="3:15" s="12" customFormat="1" ht="11.25">
      <c r="C536" s="125"/>
      <c r="G536" s="10"/>
      <c r="I536" s="10"/>
      <c r="J536" s="10"/>
      <c r="K536" s="10"/>
      <c r="M536" s="10"/>
      <c r="O536" s="29"/>
    </row>
    <row r="537" spans="3:15" s="12" customFormat="1" ht="11.25">
      <c r="C537" s="125"/>
      <c r="G537" s="10"/>
      <c r="I537" s="10"/>
      <c r="J537" s="10"/>
      <c r="K537" s="10"/>
      <c r="M537" s="10"/>
      <c r="O537" s="29"/>
    </row>
    <row r="538" spans="3:15" s="12" customFormat="1" ht="11.25">
      <c r="C538" s="125"/>
      <c r="G538" s="10"/>
      <c r="I538" s="10"/>
      <c r="J538" s="10"/>
      <c r="K538" s="10"/>
      <c r="M538" s="10"/>
      <c r="O538" s="29"/>
    </row>
    <row r="539" spans="3:15" s="12" customFormat="1" ht="11.25">
      <c r="C539" s="125"/>
      <c r="G539" s="10"/>
      <c r="I539" s="10"/>
      <c r="J539" s="10"/>
      <c r="K539" s="10"/>
      <c r="M539" s="10"/>
      <c r="O539" s="29"/>
    </row>
    <row r="540" spans="3:15" s="12" customFormat="1" ht="11.25">
      <c r="C540" s="125"/>
      <c r="G540" s="10"/>
      <c r="I540" s="10"/>
      <c r="J540" s="10"/>
      <c r="K540" s="10"/>
      <c r="M540" s="10"/>
      <c r="O540" s="29"/>
    </row>
    <row r="541" spans="3:15" s="12" customFormat="1" ht="11.25">
      <c r="C541" s="125"/>
      <c r="G541" s="10"/>
      <c r="I541" s="10"/>
      <c r="J541" s="10"/>
      <c r="K541" s="10"/>
      <c r="M541" s="10"/>
      <c r="O541" s="29"/>
    </row>
    <row r="542" spans="3:15" s="12" customFormat="1" ht="11.25">
      <c r="C542" s="125"/>
      <c r="G542" s="10"/>
      <c r="I542" s="10"/>
      <c r="J542" s="10"/>
      <c r="K542" s="10"/>
      <c r="M542" s="10"/>
      <c r="O542" s="29"/>
    </row>
    <row r="543" spans="3:15" s="12" customFormat="1" ht="11.25">
      <c r="C543" s="125"/>
      <c r="G543" s="10"/>
      <c r="I543" s="10"/>
      <c r="J543" s="10"/>
      <c r="K543" s="10"/>
      <c r="M543" s="10"/>
      <c r="O543" s="29"/>
    </row>
    <row r="544" spans="3:15" s="12" customFormat="1" ht="11.25">
      <c r="C544" s="125"/>
      <c r="G544" s="10"/>
      <c r="I544" s="10"/>
      <c r="J544" s="10"/>
      <c r="K544" s="10"/>
      <c r="M544" s="10"/>
      <c r="O544" s="29"/>
    </row>
    <row r="545" spans="3:15" s="12" customFormat="1" ht="11.25">
      <c r="C545" s="125"/>
      <c r="G545" s="10"/>
      <c r="I545" s="10"/>
      <c r="J545" s="10"/>
      <c r="K545" s="10"/>
      <c r="M545" s="10"/>
      <c r="O545" s="29"/>
    </row>
    <row r="546" spans="3:15" s="12" customFormat="1" ht="11.25">
      <c r="C546" s="125"/>
      <c r="G546" s="10"/>
      <c r="I546" s="10"/>
      <c r="J546" s="10"/>
      <c r="K546" s="10"/>
      <c r="M546" s="10"/>
      <c r="O546" s="29"/>
    </row>
    <row r="547" spans="3:15" s="12" customFormat="1" ht="11.25">
      <c r="C547" s="125"/>
      <c r="G547" s="10"/>
      <c r="I547" s="10"/>
      <c r="J547" s="10"/>
      <c r="K547" s="10"/>
      <c r="M547" s="10"/>
      <c r="O547" s="29"/>
    </row>
    <row r="548" spans="3:15" s="12" customFormat="1" ht="11.25">
      <c r="C548" s="125"/>
      <c r="G548" s="10"/>
      <c r="I548" s="10"/>
      <c r="J548" s="10"/>
      <c r="K548" s="10"/>
      <c r="M548" s="10"/>
      <c r="O548" s="29"/>
    </row>
    <row r="549" spans="3:15" s="12" customFormat="1" ht="11.25">
      <c r="C549" s="125"/>
      <c r="G549" s="10"/>
      <c r="I549" s="10"/>
      <c r="J549" s="10"/>
      <c r="K549" s="10"/>
      <c r="M549" s="10"/>
      <c r="O549" s="29"/>
    </row>
    <row r="550" spans="3:15" s="12" customFormat="1" ht="11.25">
      <c r="C550" s="125"/>
      <c r="G550" s="10"/>
      <c r="I550" s="10"/>
      <c r="J550" s="10"/>
      <c r="K550" s="10"/>
      <c r="M550" s="10"/>
      <c r="O550" s="29"/>
    </row>
    <row r="551" spans="3:15" s="12" customFormat="1" ht="11.25">
      <c r="C551" s="125"/>
      <c r="G551" s="10"/>
      <c r="I551" s="10"/>
      <c r="J551" s="10"/>
      <c r="K551" s="10"/>
      <c r="M551" s="10"/>
      <c r="O551" s="29"/>
    </row>
    <row r="552" spans="3:15" s="12" customFormat="1" ht="11.25">
      <c r="C552" s="125"/>
      <c r="G552" s="10"/>
      <c r="I552" s="10"/>
      <c r="J552" s="10"/>
      <c r="K552" s="10"/>
      <c r="M552" s="10"/>
      <c r="O552" s="29"/>
    </row>
    <row r="553" spans="3:15" s="12" customFormat="1" ht="11.25">
      <c r="C553" s="125"/>
      <c r="G553" s="10"/>
      <c r="I553" s="10"/>
      <c r="J553" s="10"/>
      <c r="K553" s="10"/>
      <c r="M553" s="10"/>
      <c r="O553" s="29"/>
    </row>
    <row r="554" spans="3:15" s="12" customFormat="1" ht="11.25">
      <c r="C554" s="125"/>
      <c r="G554" s="10"/>
      <c r="I554" s="10"/>
      <c r="J554" s="10"/>
      <c r="K554" s="10"/>
      <c r="M554" s="10"/>
      <c r="O554" s="29"/>
    </row>
    <row r="555" spans="3:15" s="12" customFormat="1" ht="11.25">
      <c r="C555" s="125"/>
      <c r="G555" s="10"/>
      <c r="I555" s="10"/>
      <c r="J555" s="10"/>
      <c r="K555" s="10"/>
      <c r="M555" s="10"/>
      <c r="O555" s="29"/>
    </row>
    <row r="556" spans="3:15" s="12" customFormat="1" ht="11.25">
      <c r="C556" s="125"/>
      <c r="G556" s="10"/>
      <c r="I556" s="10"/>
      <c r="J556" s="10"/>
      <c r="K556" s="10"/>
      <c r="M556" s="10"/>
      <c r="O556" s="29"/>
    </row>
    <row r="557" spans="3:15" s="12" customFormat="1" ht="11.25">
      <c r="C557" s="125"/>
      <c r="G557" s="10"/>
      <c r="I557" s="10"/>
      <c r="J557" s="10"/>
      <c r="K557" s="10"/>
      <c r="M557" s="10"/>
      <c r="O557" s="29"/>
    </row>
    <row r="558" spans="3:15" s="12" customFormat="1" ht="11.25">
      <c r="C558" s="125"/>
      <c r="G558" s="10"/>
      <c r="I558" s="10"/>
      <c r="J558" s="10"/>
      <c r="K558" s="10"/>
      <c r="M558" s="10"/>
      <c r="O558" s="29"/>
    </row>
    <row r="559" spans="3:15" s="12" customFormat="1" ht="11.25">
      <c r="C559" s="125"/>
      <c r="G559" s="10"/>
      <c r="I559" s="10"/>
      <c r="J559" s="10"/>
      <c r="K559" s="10"/>
      <c r="M559" s="10"/>
      <c r="O559" s="29"/>
    </row>
    <row r="560" spans="3:15" s="12" customFormat="1" ht="11.25">
      <c r="C560" s="125"/>
      <c r="G560" s="10"/>
      <c r="I560" s="10"/>
      <c r="J560" s="10"/>
      <c r="K560" s="10"/>
      <c r="M560" s="10"/>
      <c r="O560" s="29"/>
    </row>
    <row r="561" spans="3:15" s="12" customFormat="1" ht="11.25">
      <c r="C561" s="125"/>
      <c r="G561" s="10"/>
      <c r="I561" s="10"/>
      <c r="J561" s="10"/>
      <c r="K561" s="10"/>
      <c r="M561" s="10"/>
      <c r="O561" s="29"/>
    </row>
    <row r="562" spans="3:15" s="12" customFormat="1" ht="11.25">
      <c r="C562" s="125"/>
      <c r="G562" s="10"/>
      <c r="I562" s="10"/>
      <c r="J562" s="10"/>
      <c r="K562" s="10"/>
      <c r="M562" s="10"/>
      <c r="O562" s="29"/>
    </row>
    <row r="563" spans="3:15" s="12" customFormat="1" ht="11.25">
      <c r="C563" s="125"/>
      <c r="G563" s="10"/>
      <c r="I563" s="10"/>
      <c r="J563" s="10"/>
      <c r="K563" s="10"/>
      <c r="M563" s="10"/>
      <c r="O563" s="29"/>
    </row>
    <row r="564" spans="3:15" s="12" customFormat="1" ht="11.25">
      <c r="C564" s="125"/>
      <c r="G564" s="10"/>
      <c r="I564" s="10"/>
      <c r="J564" s="10"/>
      <c r="K564" s="10"/>
      <c r="M564" s="10"/>
      <c r="O564" s="29"/>
    </row>
    <row r="565" spans="3:15" s="12" customFormat="1" ht="11.25">
      <c r="C565" s="125"/>
      <c r="G565" s="10"/>
      <c r="I565" s="10"/>
      <c r="J565" s="10"/>
      <c r="K565" s="10"/>
      <c r="M565" s="10"/>
      <c r="O565" s="29"/>
    </row>
    <row r="566" spans="3:15" s="12" customFormat="1" ht="11.25">
      <c r="C566" s="125"/>
      <c r="G566" s="10"/>
      <c r="I566" s="10"/>
      <c r="J566" s="10"/>
      <c r="K566" s="10"/>
      <c r="M566" s="10"/>
      <c r="O566" s="29"/>
    </row>
    <row r="567" spans="3:15" s="12" customFormat="1" ht="11.25">
      <c r="C567" s="125"/>
      <c r="G567" s="10"/>
      <c r="I567" s="10"/>
      <c r="J567" s="10"/>
      <c r="K567" s="10"/>
      <c r="M567" s="10"/>
      <c r="O567" s="29"/>
    </row>
    <row r="568" spans="3:15" s="12" customFormat="1" ht="11.25">
      <c r="C568" s="125"/>
      <c r="G568" s="10"/>
      <c r="I568" s="10"/>
      <c r="J568" s="10"/>
      <c r="K568" s="10"/>
      <c r="M568" s="10"/>
      <c r="O568" s="29"/>
    </row>
    <row r="569" spans="3:15" s="12" customFormat="1" ht="11.25">
      <c r="C569" s="125"/>
      <c r="G569" s="10"/>
      <c r="I569" s="10"/>
      <c r="J569" s="10"/>
      <c r="K569" s="10"/>
      <c r="M569" s="10"/>
      <c r="O569" s="29"/>
    </row>
    <row r="570" spans="3:15" s="12" customFormat="1" ht="11.25">
      <c r="C570" s="125"/>
      <c r="G570" s="10"/>
      <c r="I570" s="10"/>
      <c r="J570" s="10"/>
      <c r="K570" s="10"/>
      <c r="M570" s="10"/>
      <c r="O570" s="29"/>
    </row>
    <row r="571" spans="3:15" s="12" customFormat="1" ht="11.25">
      <c r="C571" s="125"/>
      <c r="G571" s="10"/>
      <c r="I571" s="10"/>
      <c r="J571" s="10"/>
      <c r="K571" s="10"/>
      <c r="M571" s="10"/>
      <c r="O571" s="29"/>
    </row>
    <row r="572" spans="3:15" s="12" customFormat="1" ht="11.25">
      <c r="C572" s="125"/>
      <c r="G572" s="10"/>
      <c r="I572" s="10"/>
      <c r="J572" s="10"/>
      <c r="K572" s="10"/>
      <c r="M572" s="10"/>
      <c r="O572" s="29"/>
    </row>
    <row r="573" spans="3:15" s="12" customFormat="1" ht="11.25">
      <c r="C573" s="125"/>
      <c r="G573" s="10"/>
      <c r="I573" s="10"/>
      <c r="J573" s="10"/>
      <c r="K573" s="10"/>
      <c r="M573" s="10"/>
      <c r="O573" s="29"/>
    </row>
    <row r="574" spans="3:15" s="12" customFormat="1" ht="11.25">
      <c r="C574" s="125"/>
      <c r="G574" s="10"/>
      <c r="I574" s="10"/>
      <c r="J574" s="10"/>
      <c r="K574" s="10"/>
      <c r="M574" s="10"/>
      <c r="O574" s="29"/>
    </row>
    <row r="575" spans="3:15" s="12" customFormat="1" ht="11.25">
      <c r="C575" s="125"/>
      <c r="G575" s="10"/>
      <c r="I575" s="10"/>
      <c r="J575" s="10"/>
      <c r="K575" s="10"/>
      <c r="M575" s="10"/>
      <c r="O575" s="29"/>
    </row>
    <row r="576" spans="3:15" s="12" customFormat="1" ht="11.25">
      <c r="C576" s="125"/>
      <c r="G576" s="10"/>
      <c r="I576" s="10"/>
      <c r="J576" s="10"/>
      <c r="K576" s="10"/>
      <c r="M576" s="10"/>
      <c r="O576" s="29"/>
    </row>
    <row r="577" spans="3:15" s="12" customFormat="1" ht="11.25">
      <c r="C577" s="125"/>
      <c r="G577" s="10"/>
      <c r="I577" s="10"/>
      <c r="J577" s="10"/>
      <c r="K577" s="10"/>
      <c r="M577" s="10"/>
      <c r="O577" s="29"/>
    </row>
    <row r="578" spans="3:15" s="12" customFormat="1" ht="11.25">
      <c r="C578" s="125"/>
      <c r="G578" s="10"/>
      <c r="I578" s="10"/>
      <c r="J578" s="10"/>
      <c r="K578" s="10"/>
      <c r="M578" s="10"/>
      <c r="O578" s="29"/>
    </row>
    <row r="579" spans="3:15" s="12" customFormat="1" ht="11.25">
      <c r="C579" s="125"/>
      <c r="G579" s="10"/>
      <c r="I579" s="10"/>
      <c r="J579" s="10"/>
      <c r="K579" s="10"/>
      <c r="M579" s="10"/>
      <c r="O579" s="29"/>
    </row>
    <row r="580" spans="3:15" s="12" customFormat="1" ht="11.25">
      <c r="C580" s="125"/>
      <c r="G580" s="10"/>
      <c r="I580" s="10"/>
      <c r="J580" s="10"/>
      <c r="K580" s="10"/>
      <c r="M580" s="10"/>
      <c r="O580" s="29"/>
    </row>
    <row r="581" spans="3:15" s="12" customFormat="1" ht="11.25">
      <c r="C581" s="125"/>
      <c r="G581" s="10"/>
      <c r="I581" s="10"/>
      <c r="J581" s="10"/>
      <c r="K581" s="10"/>
      <c r="M581" s="10"/>
      <c r="O581" s="29"/>
    </row>
    <row r="582" spans="3:15" s="12" customFormat="1" ht="11.25">
      <c r="C582" s="125"/>
      <c r="G582" s="10"/>
      <c r="I582" s="10"/>
      <c r="J582" s="10"/>
      <c r="K582" s="10"/>
      <c r="M582" s="10"/>
      <c r="O582" s="29"/>
    </row>
    <row r="583" spans="3:15" s="12" customFormat="1" ht="11.25">
      <c r="C583" s="125"/>
      <c r="G583" s="10"/>
      <c r="I583" s="10"/>
      <c r="J583" s="10"/>
      <c r="K583" s="10"/>
      <c r="M583" s="10"/>
      <c r="O583" s="29"/>
    </row>
    <row r="584" spans="3:15" s="12" customFormat="1" ht="11.25">
      <c r="C584" s="125"/>
      <c r="G584" s="10"/>
      <c r="I584" s="10"/>
      <c r="J584" s="10"/>
      <c r="K584" s="10"/>
      <c r="M584" s="10"/>
      <c r="O584" s="29"/>
    </row>
    <row r="585" spans="3:15" s="12" customFormat="1" ht="11.25">
      <c r="C585" s="125"/>
      <c r="G585" s="10"/>
      <c r="I585" s="10"/>
      <c r="J585" s="10"/>
      <c r="K585" s="10"/>
      <c r="M585" s="10"/>
      <c r="O585" s="29"/>
    </row>
    <row r="586" spans="3:15" s="12" customFormat="1" ht="11.25">
      <c r="C586" s="125"/>
      <c r="G586" s="10"/>
      <c r="I586" s="10"/>
      <c r="J586" s="10"/>
      <c r="K586" s="10"/>
      <c r="M586" s="10"/>
      <c r="O586" s="29"/>
    </row>
    <row r="587" spans="3:15" s="12" customFormat="1" ht="11.25">
      <c r="C587" s="125"/>
      <c r="G587" s="10"/>
      <c r="I587" s="10"/>
      <c r="J587" s="10"/>
      <c r="K587" s="10"/>
      <c r="M587" s="10"/>
      <c r="O587" s="29"/>
    </row>
    <row r="588" spans="3:15" s="12" customFormat="1" ht="11.25">
      <c r="C588" s="125"/>
      <c r="G588" s="10"/>
      <c r="I588" s="10"/>
      <c r="J588" s="10"/>
      <c r="K588" s="10"/>
      <c r="M588" s="10"/>
      <c r="O588" s="29"/>
    </row>
    <row r="589" spans="3:15" s="12" customFormat="1" ht="11.25">
      <c r="C589" s="125"/>
      <c r="G589" s="10"/>
      <c r="I589" s="10"/>
      <c r="J589" s="10"/>
      <c r="K589" s="10"/>
      <c r="M589" s="10"/>
      <c r="O589" s="29"/>
    </row>
    <row r="590" spans="3:15" s="12" customFormat="1" ht="11.25">
      <c r="C590" s="125"/>
      <c r="G590" s="10"/>
      <c r="I590" s="10"/>
      <c r="J590" s="10"/>
      <c r="K590" s="10"/>
      <c r="M590" s="10"/>
      <c r="O590" s="29"/>
    </row>
    <row r="591" spans="3:15" s="12" customFormat="1" ht="11.25">
      <c r="C591" s="125"/>
      <c r="G591" s="10"/>
      <c r="I591" s="10"/>
      <c r="J591" s="10"/>
      <c r="K591" s="10"/>
      <c r="M591" s="10"/>
      <c r="O591" s="29"/>
    </row>
    <row r="592" spans="3:15" s="12" customFormat="1" ht="11.25">
      <c r="C592" s="125"/>
      <c r="G592" s="10"/>
      <c r="I592" s="10"/>
      <c r="J592" s="10"/>
      <c r="K592" s="10"/>
      <c r="M592" s="10"/>
      <c r="O592" s="29"/>
    </row>
    <row r="593" spans="3:15" s="12" customFormat="1" ht="11.25">
      <c r="C593" s="125"/>
      <c r="G593" s="10"/>
      <c r="I593" s="10"/>
      <c r="J593" s="10"/>
      <c r="K593" s="10"/>
      <c r="M593" s="10"/>
      <c r="O593" s="29"/>
    </row>
    <row r="594" spans="3:15" s="12" customFormat="1" ht="11.25">
      <c r="C594" s="125"/>
      <c r="G594" s="10"/>
      <c r="I594" s="10"/>
      <c r="J594" s="10"/>
      <c r="K594" s="10"/>
      <c r="M594" s="10"/>
      <c r="O594" s="29"/>
    </row>
    <row r="595" spans="3:15" s="12" customFormat="1" ht="11.25">
      <c r="C595" s="125"/>
      <c r="G595" s="10"/>
      <c r="I595" s="10"/>
      <c r="J595" s="10"/>
      <c r="K595" s="10"/>
      <c r="M595" s="10"/>
      <c r="O595" s="29"/>
    </row>
    <row r="596" spans="3:15" s="12" customFormat="1" ht="11.25">
      <c r="C596" s="125"/>
      <c r="G596" s="10"/>
      <c r="I596" s="10"/>
      <c r="J596" s="10"/>
      <c r="K596" s="10"/>
      <c r="M596" s="10"/>
      <c r="O596" s="29"/>
    </row>
    <row r="597" spans="3:15" s="12" customFormat="1" ht="11.25">
      <c r="C597" s="125"/>
      <c r="G597" s="10"/>
      <c r="I597" s="10"/>
      <c r="J597" s="10"/>
      <c r="K597" s="10"/>
      <c r="M597" s="10"/>
      <c r="O597" s="29"/>
    </row>
    <row r="598" spans="3:15" s="12" customFormat="1" ht="11.25">
      <c r="C598" s="125"/>
      <c r="G598" s="10"/>
      <c r="I598" s="10"/>
      <c r="J598" s="10"/>
      <c r="K598" s="10"/>
      <c r="M598" s="10"/>
      <c r="O598" s="29"/>
    </row>
    <row r="599" spans="3:15" s="12" customFormat="1" ht="11.25">
      <c r="C599" s="125"/>
      <c r="G599" s="10"/>
      <c r="I599" s="10"/>
      <c r="J599" s="10"/>
      <c r="K599" s="10"/>
      <c r="M599" s="10"/>
      <c r="O599" s="29"/>
    </row>
    <row r="600" spans="3:15" s="12" customFormat="1" ht="11.25">
      <c r="C600" s="125"/>
      <c r="G600" s="10"/>
      <c r="I600" s="10"/>
      <c r="J600" s="10"/>
      <c r="K600" s="10"/>
      <c r="M600" s="10"/>
      <c r="O600" s="29"/>
    </row>
    <row r="601" spans="3:15" s="12" customFormat="1" ht="11.25">
      <c r="C601" s="125"/>
      <c r="G601" s="10"/>
      <c r="I601" s="10"/>
      <c r="J601" s="10"/>
      <c r="K601" s="10"/>
      <c r="M601" s="10"/>
      <c r="O601" s="29"/>
    </row>
    <row r="602" spans="3:15" s="12" customFormat="1" ht="11.25">
      <c r="C602" s="125"/>
      <c r="G602" s="10"/>
      <c r="I602" s="10"/>
      <c r="J602" s="10"/>
      <c r="K602" s="10"/>
      <c r="M602" s="10"/>
      <c r="O602" s="29"/>
    </row>
    <row r="603" spans="3:15" s="12" customFormat="1" ht="11.25">
      <c r="C603" s="125"/>
      <c r="G603" s="10"/>
      <c r="I603" s="10"/>
      <c r="J603" s="10"/>
      <c r="K603" s="10"/>
      <c r="M603" s="10"/>
      <c r="O603" s="29"/>
    </row>
    <row r="604" spans="3:15" s="12" customFormat="1" ht="11.25">
      <c r="C604" s="125"/>
      <c r="G604" s="10"/>
      <c r="I604" s="10"/>
      <c r="J604" s="10"/>
      <c r="K604" s="10"/>
      <c r="M604" s="10"/>
      <c r="O604" s="29"/>
    </row>
    <row r="605" spans="3:15" s="12" customFormat="1" ht="11.25">
      <c r="C605" s="125"/>
      <c r="G605" s="10"/>
      <c r="I605" s="10"/>
      <c r="J605" s="10"/>
      <c r="K605" s="10"/>
      <c r="M605" s="10"/>
      <c r="O605" s="29"/>
    </row>
    <row r="606" spans="3:15" s="12" customFormat="1" ht="11.25">
      <c r="C606" s="125"/>
      <c r="G606" s="10"/>
      <c r="I606" s="10"/>
      <c r="J606" s="10"/>
      <c r="K606" s="10"/>
      <c r="M606" s="10"/>
      <c r="O606" s="29"/>
    </row>
    <row r="607" spans="3:15" s="12" customFormat="1" ht="11.25">
      <c r="C607" s="125"/>
      <c r="G607" s="10"/>
      <c r="I607" s="10"/>
      <c r="J607" s="10"/>
      <c r="K607" s="10"/>
      <c r="M607" s="10"/>
      <c r="O607" s="29"/>
    </row>
    <row r="608" spans="3:15" s="12" customFormat="1" ht="11.25">
      <c r="C608" s="125"/>
      <c r="G608" s="10"/>
      <c r="I608" s="10"/>
      <c r="J608" s="10"/>
      <c r="K608" s="10"/>
      <c r="M608" s="10"/>
      <c r="O608" s="29"/>
    </row>
    <row r="609" spans="3:15" s="12" customFormat="1" ht="11.25">
      <c r="C609" s="125"/>
      <c r="G609" s="10"/>
      <c r="I609" s="10"/>
      <c r="J609" s="10"/>
      <c r="K609" s="10"/>
      <c r="M609" s="10"/>
      <c r="O609" s="29"/>
    </row>
    <row r="610" spans="3:15" s="12" customFormat="1" ht="11.25">
      <c r="C610" s="125"/>
      <c r="G610" s="10"/>
      <c r="I610" s="10"/>
      <c r="J610" s="10"/>
      <c r="K610" s="10"/>
      <c r="M610" s="10"/>
      <c r="O610" s="29"/>
    </row>
    <row r="611" spans="3:15" s="12" customFormat="1" ht="11.25">
      <c r="C611" s="125"/>
      <c r="G611" s="10"/>
      <c r="I611" s="10"/>
      <c r="J611" s="10"/>
      <c r="K611" s="10"/>
      <c r="M611" s="10"/>
      <c r="O611" s="29"/>
    </row>
    <row r="612" spans="3:15" s="12" customFormat="1" ht="11.25">
      <c r="C612" s="125"/>
      <c r="G612" s="10"/>
      <c r="I612" s="10"/>
      <c r="J612" s="10"/>
      <c r="K612" s="10"/>
      <c r="M612" s="10"/>
      <c r="O612" s="29"/>
    </row>
    <row r="613" spans="3:15" s="12" customFormat="1" ht="11.25">
      <c r="C613" s="125"/>
      <c r="G613" s="10"/>
      <c r="I613" s="10"/>
      <c r="J613" s="10"/>
      <c r="K613" s="10"/>
      <c r="M613" s="10"/>
      <c r="O613" s="29"/>
    </row>
    <row r="614" spans="3:15" s="12" customFormat="1" ht="11.25">
      <c r="C614" s="125"/>
      <c r="G614" s="10"/>
      <c r="I614" s="10"/>
      <c r="J614" s="10"/>
      <c r="K614" s="10"/>
      <c r="M614" s="10"/>
      <c r="O614" s="29"/>
    </row>
    <row r="615" spans="3:15" s="12" customFormat="1" ht="11.25">
      <c r="C615" s="125"/>
      <c r="G615" s="10"/>
      <c r="I615" s="10"/>
      <c r="J615" s="10"/>
      <c r="K615" s="10"/>
      <c r="M615" s="10"/>
      <c r="O615" s="29"/>
    </row>
    <row r="616" spans="3:15" s="12" customFormat="1" ht="11.25">
      <c r="C616" s="125"/>
      <c r="G616" s="10"/>
      <c r="I616" s="10"/>
      <c r="J616" s="10"/>
      <c r="K616" s="10"/>
      <c r="M616" s="10"/>
      <c r="O616" s="29"/>
    </row>
    <row r="617" spans="3:15" s="12" customFormat="1" ht="11.25">
      <c r="C617" s="125"/>
      <c r="G617" s="10"/>
      <c r="I617" s="10"/>
      <c r="J617" s="10"/>
      <c r="K617" s="10"/>
      <c r="M617" s="10"/>
      <c r="O617" s="29"/>
    </row>
    <row r="618" spans="3:15" s="12" customFormat="1" ht="11.25">
      <c r="C618" s="125"/>
      <c r="G618" s="10"/>
      <c r="I618" s="10"/>
      <c r="J618" s="10"/>
      <c r="K618" s="10"/>
      <c r="M618" s="10"/>
      <c r="O618" s="29"/>
    </row>
    <row r="619" spans="3:15" s="12" customFormat="1" ht="11.25">
      <c r="C619" s="125"/>
      <c r="G619" s="10"/>
      <c r="I619" s="10"/>
      <c r="J619" s="10"/>
      <c r="K619" s="10"/>
      <c r="M619" s="10"/>
      <c r="O619" s="29"/>
    </row>
    <row r="620" spans="3:15" s="12" customFormat="1" ht="11.25">
      <c r="C620" s="125"/>
      <c r="G620" s="10"/>
      <c r="I620" s="10"/>
      <c r="J620" s="10"/>
      <c r="K620" s="10"/>
      <c r="M620" s="10"/>
      <c r="O620" s="29"/>
    </row>
    <row r="621" spans="3:15" s="12" customFormat="1" ht="11.25">
      <c r="C621" s="125"/>
      <c r="G621" s="10"/>
      <c r="I621" s="10"/>
      <c r="J621" s="10"/>
      <c r="K621" s="10"/>
      <c r="M621" s="10"/>
      <c r="O621" s="29"/>
    </row>
    <row r="622" spans="3:15" s="12" customFormat="1" ht="11.25">
      <c r="C622" s="125"/>
      <c r="G622" s="10"/>
      <c r="I622" s="10"/>
      <c r="J622" s="10"/>
      <c r="K622" s="10"/>
      <c r="M622" s="10"/>
      <c r="O622" s="29"/>
    </row>
    <row r="623" spans="3:15" s="12" customFormat="1" ht="11.25">
      <c r="C623" s="125"/>
      <c r="G623" s="10"/>
      <c r="I623" s="10"/>
      <c r="J623" s="10"/>
      <c r="K623" s="10"/>
      <c r="M623" s="10"/>
      <c r="O623" s="29"/>
    </row>
    <row r="624" spans="3:15" s="12" customFormat="1" ht="11.25">
      <c r="C624" s="125"/>
      <c r="G624" s="10"/>
      <c r="I624" s="10"/>
      <c r="J624" s="10"/>
      <c r="K624" s="10"/>
      <c r="M624" s="10"/>
      <c r="O624" s="29"/>
    </row>
    <row r="625" spans="3:15" s="12" customFormat="1" ht="11.25">
      <c r="C625" s="125"/>
      <c r="G625" s="10"/>
      <c r="I625" s="10"/>
      <c r="J625" s="10"/>
      <c r="K625" s="10"/>
      <c r="M625" s="10"/>
      <c r="O625" s="29"/>
    </row>
    <row r="626" spans="3:15" s="12" customFormat="1" ht="11.25">
      <c r="C626" s="125"/>
      <c r="G626" s="10"/>
      <c r="I626" s="10"/>
      <c r="J626" s="10"/>
      <c r="K626" s="10"/>
      <c r="M626" s="10"/>
      <c r="O626" s="29"/>
    </row>
    <row r="627" spans="3:15" s="12" customFormat="1" ht="11.25">
      <c r="C627" s="125"/>
      <c r="G627" s="10"/>
      <c r="I627" s="10"/>
      <c r="J627" s="10"/>
      <c r="K627" s="10"/>
      <c r="M627" s="10"/>
      <c r="O627" s="29"/>
    </row>
    <row r="628" spans="3:15" s="12" customFormat="1" ht="11.25">
      <c r="C628" s="125"/>
      <c r="G628" s="10"/>
      <c r="I628" s="10"/>
      <c r="J628" s="10"/>
      <c r="K628" s="10"/>
      <c r="M628" s="10"/>
      <c r="O628" s="29"/>
    </row>
    <row r="629" spans="3:15" s="12" customFormat="1" ht="11.25">
      <c r="C629" s="125"/>
      <c r="G629" s="10"/>
      <c r="I629" s="10"/>
      <c r="J629" s="10"/>
      <c r="K629" s="10"/>
      <c r="M629" s="10"/>
      <c r="O629" s="29"/>
    </row>
    <row r="630" spans="3:15" s="12" customFormat="1" ht="11.25">
      <c r="C630" s="125"/>
      <c r="G630" s="10"/>
      <c r="I630" s="10"/>
      <c r="J630" s="10"/>
      <c r="K630" s="10"/>
      <c r="M630" s="10"/>
      <c r="O630" s="29"/>
    </row>
    <row r="631" spans="3:15" s="12" customFormat="1" ht="11.25">
      <c r="C631" s="125"/>
      <c r="G631" s="10"/>
      <c r="I631" s="10"/>
      <c r="J631" s="10"/>
      <c r="K631" s="10"/>
      <c r="M631" s="10"/>
      <c r="O631" s="29"/>
    </row>
    <row r="632" spans="3:15" s="12" customFormat="1" ht="11.25">
      <c r="C632" s="125"/>
      <c r="G632" s="10"/>
      <c r="I632" s="10"/>
      <c r="J632" s="10"/>
      <c r="K632" s="10"/>
      <c r="M632" s="10"/>
      <c r="O632" s="29"/>
    </row>
    <row r="633" spans="3:15" s="12" customFormat="1" ht="11.25">
      <c r="C633" s="125"/>
      <c r="G633" s="10"/>
      <c r="I633" s="10"/>
      <c r="J633" s="10"/>
      <c r="K633" s="10"/>
      <c r="M633" s="10"/>
      <c r="O633" s="29"/>
    </row>
    <row r="634" spans="3:15" s="12" customFormat="1" ht="11.25">
      <c r="C634" s="125"/>
      <c r="G634" s="10"/>
      <c r="I634" s="10"/>
      <c r="J634" s="10"/>
      <c r="K634" s="10"/>
      <c r="M634" s="10"/>
      <c r="O634" s="29"/>
    </row>
    <row r="635" spans="3:15" s="12" customFormat="1" ht="11.25">
      <c r="C635" s="125"/>
      <c r="G635" s="10"/>
      <c r="I635" s="10"/>
      <c r="J635" s="10"/>
      <c r="K635" s="10"/>
      <c r="M635" s="10"/>
      <c r="O635" s="29"/>
    </row>
    <row r="636" spans="3:15" s="12" customFormat="1" ht="11.25">
      <c r="C636" s="125"/>
      <c r="G636" s="10"/>
      <c r="I636" s="10"/>
      <c r="J636" s="10"/>
      <c r="K636" s="10"/>
      <c r="M636" s="10"/>
      <c r="O636" s="29"/>
    </row>
    <row r="637" spans="3:15" s="12" customFormat="1" ht="11.25">
      <c r="C637" s="125"/>
      <c r="G637" s="10"/>
      <c r="I637" s="10"/>
      <c r="J637" s="10"/>
      <c r="K637" s="10"/>
      <c r="M637" s="10"/>
      <c r="O637" s="29"/>
    </row>
    <row r="638" spans="3:15" s="12" customFormat="1" ht="11.25">
      <c r="C638" s="125"/>
      <c r="G638" s="10"/>
      <c r="I638" s="10"/>
      <c r="J638" s="10"/>
      <c r="K638" s="10"/>
      <c r="M638" s="10"/>
      <c r="O638" s="29"/>
    </row>
    <row r="639" spans="3:15" s="12" customFormat="1" ht="11.25">
      <c r="C639" s="125"/>
      <c r="G639" s="10"/>
      <c r="I639" s="10"/>
      <c r="J639" s="10"/>
      <c r="K639" s="10"/>
      <c r="M639" s="10"/>
      <c r="O639" s="29"/>
    </row>
    <row r="640" spans="3:15" s="12" customFormat="1" ht="11.25">
      <c r="C640" s="125"/>
      <c r="G640" s="10"/>
      <c r="I640" s="10"/>
      <c r="J640" s="10"/>
      <c r="K640" s="10"/>
      <c r="M640" s="10"/>
      <c r="O640" s="29"/>
    </row>
    <row r="641" spans="3:15" s="12" customFormat="1" ht="11.25">
      <c r="C641" s="125"/>
      <c r="G641" s="10"/>
      <c r="I641" s="10"/>
      <c r="J641" s="10"/>
      <c r="K641" s="10"/>
      <c r="M641" s="10"/>
      <c r="O641" s="29"/>
    </row>
    <row r="642" spans="3:15" s="12" customFormat="1" ht="11.25">
      <c r="C642" s="125"/>
      <c r="G642" s="10"/>
      <c r="I642" s="10"/>
      <c r="J642" s="10"/>
      <c r="K642" s="10"/>
      <c r="M642" s="10"/>
      <c r="O642" s="29"/>
    </row>
    <row r="643" spans="3:15" s="12" customFormat="1" ht="11.25">
      <c r="C643" s="125"/>
      <c r="G643" s="10"/>
      <c r="I643" s="10"/>
      <c r="J643" s="10"/>
      <c r="K643" s="10"/>
      <c r="M643" s="10"/>
      <c r="O643" s="29"/>
    </row>
    <row r="644" spans="3:15" s="12" customFormat="1" ht="11.25">
      <c r="C644" s="125"/>
      <c r="G644" s="10"/>
      <c r="I644" s="10"/>
      <c r="J644" s="10"/>
      <c r="K644" s="10"/>
      <c r="M644" s="10"/>
      <c r="O644" s="29"/>
    </row>
    <row r="645" spans="3:15" s="12" customFormat="1" ht="11.25">
      <c r="C645" s="125"/>
      <c r="G645" s="10"/>
      <c r="I645" s="10"/>
      <c r="J645" s="10"/>
      <c r="K645" s="10"/>
      <c r="M645" s="10"/>
      <c r="O645" s="29"/>
    </row>
    <row r="646" spans="3:15" s="12" customFormat="1" ht="11.25">
      <c r="C646" s="125"/>
      <c r="G646" s="10"/>
      <c r="I646" s="10"/>
      <c r="J646" s="10"/>
      <c r="K646" s="10"/>
      <c r="M646" s="10"/>
      <c r="O646" s="29"/>
    </row>
    <row r="647" spans="3:15" s="12" customFormat="1" ht="11.25">
      <c r="C647" s="125"/>
      <c r="G647" s="10"/>
      <c r="I647" s="10"/>
      <c r="J647" s="10"/>
      <c r="K647" s="10"/>
      <c r="M647" s="10"/>
      <c r="O647" s="29"/>
    </row>
    <row r="648" spans="3:15" s="12" customFormat="1" ht="11.25">
      <c r="C648" s="125"/>
      <c r="G648" s="10"/>
      <c r="I648" s="10"/>
      <c r="J648" s="10"/>
      <c r="K648" s="10"/>
      <c r="M648" s="10"/>
      <c r="O648" s="29"/>
    </row>
    <row r="649" spans="3:15" s="12" customFormat="1" ht="11.25">
      <c r="C649" s="125"/>
      <c r="G649" s="10"/>
      <c r="I649" s="10"/>
      <c r="J649" s="10"/>
      <c r="K649" s="10"/>
      <c r="M649" s="10"/>
      <c r="O649" s="29"/>
    </row>
    <row r="650" spans="3:15" s="12" customFormat="1" ht="11.25">
      <c r="C650" s="125"/>
      <c r="G650" s="10"/>
      <c r="I650" s="10"/>
      <c r="J650" s="10"/>
      <c r="K650" s="10"/>
      <c r="M650" s="10"/>
      <c r="O650" s="29"/>
    </row>
    <row r="651" spans="3:15" s="12" customFormat="1" ht="11.25">
      <c r="C651" s="125"/>
      <c r="G651" s="10"/>
      <c r="I651" s="10"/>
      <c r="J651" s="10"/>
      <c r="K651" s="10"/>
      <c r="M651" s="10"/>
      <c r="O651" s="29"/>
    </row>
    <row r="652" spans="3:15" s="12" customFormat="1" ht="11.25">
      <c r="C652" s="125"/>
      <c r="G652" s="10"/>
      <c r="I652" s="10"/>
      <c r="J652" s="10"/>
      <c r="K652" s="10"/>
      <c r="M652" s="10"/>
      <c r="O652" s="29"/>
    </row>
    <row r="653" spans="3:15" s="12" customFormat="1" ht="11.25">
      <c r="C653" s="125"/>
      <c r="G653" s="10"/>
      <c r="I653" s="10"/>
      <c r="J653" s="10"/>
      <c r="K653" s="10"/>
      <c r="M653" s="10"/>
      <c r="O653" s="29"/>
    </row>
    <row r="654" spans="3:15" s="12" customFormat="1" ht="11.25">
      <c r="C654" s="125"/>
      <c r="G654" s="10"/>
      <c r="I654" s="10"/>
      <c r="J654" s="10"/>
      <c r="K654" s="10"/>
      <c r="M654" s="10"/>
      <c r="O654" s="29"/>
    </row>
    <row r="655" spans="3:15" s="12" customFormat="1" ht="11.25">
      <c r="C655" s="125"/>
      <c r="G655" s="10"/>
      <c r="I655" s="10"/>
      <c r="J655" s="10"/>
      <c r="K655" s="10"/>
      <c r="M655" s="10"/>
      <c r="O655" s="29"/>
    </row>
    <row r="656" spans="3:15" s="12" customFormat="1" ht="11.25">
      <c r="C656" s="125"/>
      <c r="G656" s="10"/>
      <c r="I656" s="10"/>
      <c r="J656" s="10"/>
      <c r="K656" s="10"/>
      <c r="M656" s="10"/>
      <c r="O656" s="29"/>
    </row>
    <row r="657" spans="3:15" s="12" customFormat="1" ht="11.25">
      <c r="C657" s="125"/>
      <c r="G657" s="10"/>
      <c r="I657" s="10"/>
      <c r="J657" s="10"/>
      <c r="K657" s="10"/>
      <c r="M657" s="10"/>
      <c r="O657" s="29"/>
    </row>
    <row r="658" spans="3:15" s="12" customFormat="1" ht="11.25">
      <c r="C658" s="125"/>
      <c r="G658" s="10"/>
      <c r="I658" s="10"/>
      <c r="J658" s="10"/>
      <c r="K658" s="10"/>
      <c r="M658" s="10"/>
      <c r="O658" s="29"/>
    </row>
    <row r="659" spans="3:15" s="12" customFormat="1" ht="11.25">
      <c r="C659" s="125"/>
      <c r="G659" s="10"/>
      <c r="I659" s="10"/>
      <c r="J659" s="10"/>
      <c r="K659" s="10"/>
      <c r="M659" s="10"/>
      <c r="O659" s="29"/>
    </row>
    <row r="660" spans="3:15" s="12" customFormat="1" ht="11.25">
      <c r="C660" s="125"/>
      <c r="G660" s="10"/>
      <c r="I660" s="10"/>
      <c r="J660" s="10"/>
      <c r="K660" s="10"/>
      <c r="M660" s="10"/>
      <c r="O660" s="29"/>
    </row>
    <row r="661" spans="3:15" s="12" customFormat="1" ht="11.25">
      <c r="C661" s="125"/>
      <c r="G661" s="10"/>
      <c r="I661" s="10"/>
      <c r="J661" s="10"/>
      <c r="K661" s="10"/>
      <c r="M661" s="10"/>
      <c r="O661" s="29"/>
    </row>
    <row r="662" spans="3:15" s="12" customFormat="1" ht="11.25">
      <c r="C662" s="125"/>
      <c r="G662" s="10"/>
      <c r="I662" s="10"/>
      <c r="J662" s="10"/>
      <c r="K662" s="10"/>
      <c r="M662" s="10"/>
      <c r="O662" s="29"/>
    </row>
    <row r="663" spans="3:15" s="12" customFormat="1" ht="11.25">
      <c r="C663" s="125"/>
      <c r="G663" s="10"/>
      <c r="I663" s="10"/>
      <c r="J663" s="10"/>
      <c r="K663" s="10"/>
      <c r="M663" s="10"/>
      <c r="O663" s="29"/>
    </row>
    <row r="664" spans="3:15" s="12" customFormat="1" ht="11.25">
      <c r="C664" s="125"/>
      <c r="G664" s="10"/>
      <c r="I664" s="10"/>
      <c r="J664" s="10"/>
      <c r="K664" s="10"/>
      <c r="M664" s="10"/>
      <c r="O664" s="29"/>
    </row>
    <row r="665" spans="3:15" s="12" customFormat="1" ht="11.25">
      <c r="C665" s="125"/>
      <c r="G665" s="10"/>
      <c r="I665" s="10"/>
      <c r="J665" s="10"/>
      <c r="K665" s="10"/>
      <c r="M665" s="10"/>
      <c r="O665" s="29"/>
    </row>
    <row r="666" spans="3:15" s="12" customFormat="1" ht="11.25">
      <c r="C666" s="125"/>
      <c r="G666" s="10"/>
      <c r="I666" s="10"/>
      <c r="J666" s="10"/>
      <c r="K666" s="10"/>
      <c r="M666" s="10"/>
      <c r="O666" s="29"/>
    </row>
    <row r="667" spans="3:15" s="12" customFormat="1" ht="11.25">
      <c r="C667" s="125"/>
      <c r="G667" s="10"/>
      <c r="I667" s="10"/>
      <c r="J667" s="10"/>
      <c r="K667" s="10"/>
      <c r="M667" s="10"/>
      <c r="O667" s="29"/>
    </row>
    <row r="668" spans="3:15" s="12" customFormat="1" ht="11.25">
      <c r="C668" s="125"/>
      <c r="G668" s="10"/>
      <c r="I668" s="10"/>
      <c r="J668" s="10"/>
      <c r="K668" s="10"/>
      <c r="M668" s="10"/>
      <c r="O668" s="29"/>
    </row>
    <row r="669" spans="3:15" s="12" customFormat="1" ht="11.25">
      <c r="C669" s="125"/>
      <c r="G669" s="10"/>
      <c r="I669" s="10"/>
      <c r="J669" s="10"/>
      <c r="K669" s="10"/>
      <c r="M669" s="10"/>
      <c r="O669" s="29"/>
    </row>
    <row r="670" spans="3:15" s="12" customFormat="1" ht="11.25">
      <c r="C670" s="125"/>
      <c r="G670" s="10"/>
      <c r="I670" s="10"/>
      <c r="J670" s="10"/>
      <c r="K670" s="10"/>
      <c r="M670" s="10"/>
      <c r="O670" s="29"/>
    </row>
    <row r="671" spans="3:15" s="12" customFormat="1" ht="11.25">
      <c r="C671" s="125"/>
      <c r="G671" s="10"/>
      <c r="I671" s="10"/>
      <c r="J671" s="10"/>
      <c r="K671" s="10"/>
      <c r="M671" s="10"/>
      <c r="O671" s="29"/>
    </row>
    <row r="672" spans="3:15" s="12" customFormat="1" ht="11.25">
      <c r="C672" s="125"/>
      <c r="G672" s="10"/>
      <c r="I672" s="10"/>
      <c r="J672" s="10"/>
      <c r="K672" s="10"/>
      <c r="M672" s="10"/>
      <c r="O672" s="29"/>
    </row>
    <row r="673" spans="3:15" s="12" customFormat="1" ht="11.25">
      <c r="C673" s="125"/>
      <c r="G673" s="10"/>
      <c r="I673" s="10"/>
      <c r="J673" s="10"/>
      <c r="K673" s="10"/>
      <c r="M673" s="10"/>
      <c r="O673" s="29"/>
    </row>
    <row r="674" spans="3:15" s="12" customFormat="1" ht="11.25">
      <c r="C674" s="125"/>
      <c r="G674" s="10"/>
      <c r="I674" s="10"/>
      <c r="J674" s="10"/>
      <c r="K674" s="10"/>
      <c r="M674" s="10"/>
      <c r="O674" s="29"/>
    </row>
    <row r="675" spans="3:15" s="12" customFormat="1" ht="11.25">
      <c r="C675" s="125"/>
      <c r="G675" s="10"/>
      <c r="I675" s="10"/>
      <c r="J675" s="10"/>
      <c r="K675" s="10"/>
      <c r="M675" s="10"/>
      <c r="O675" s="29"/>
    </row>
    <row r="676" spans="3:15" s="12" customFormat="1" ht="11.25">
      <c r="C676" s="125"/>
      <c r="G676" s="10"/>
      <c r="I676" s="10"/>
      <c r="J676" s="10"/>
      <c r="K676" s="10"/>
      <c r="M676" s="10"/>
      <c r="O676" s="29"/>
    </row>
    <row r="677" spans="3:15" s="12" customFormat="1" ht="11.25">
      <c r="C677" s="125"/>
      <c r="G677" s="10"/>
      <c r="I677" s="10"/>
      <c r="J677" s="10"/>
      <c r="K677" s="10"/>
      <c r="M677" s="10"/>
      <c r="O677" s="29"/>
    </row>
    <row r="678" spans="3:15" s="12" customFormat="1" ht="11.25">
      <c r="C678" s="125"/>
      <c r="G678" s="10"/>
      <c r="I678" s="10"/>
      <c r="J678" s="10"/>
      <c r="K678" s="10"/>
      <c r="M678" s="10"/>
      <c r="O678" s="29"/>
    </row>
    <row r="679" spans="3:15" s="12" customFormat="1" ht="11.25">
      <c r="C679" s="125"/>
      <c r="G679" s="10"/>
      <c r="I679" s="10"/>
      <c r="J679" s="10"/>
      <c r="K679" s="10"/>
      <c r="M679" s="10"/>
      <c r="O679" s="29"/>
    </row>
    <row r="680" spans="3:15" s="12" customFormat="1" ht="11.25">
      <c r="C680" s="125"/>
      <c r="G680" s="10"/>
      <c r="I680" s="10"/>
      <c r="J680" s="10"/>
      <c r="K680" s="10"/>
      <c r="M680" s="10"/>
      <c r="O680" s="29"/>
    </row>
    <row r="681" spans="3:15" s="12" customFormat="1" ht="11.25">
      <c r="C681" s="125"/>
      <c r="G681" s="10"/>
      <c r="I681" s="10"/>
      <c r="J681" s="10"/>
      <c r="K681" s="10"/>
      <c r="M681" s="10"/>
      <c r="O681" s="29"/>
    </row>
    <row r="682" spans="3:15" s="12" customFormat="1" ht="11.25">
      <c r="C682" s="125"/>
      <c r="G682" s="10"/>
      <c r="I682" s="10"/>
      <c r="J682" s="10"/>
      <c r="K682" s="10"/>
      <c r="M682" s="10"/>
      <c r="O682" s="29"/>
    </row>
    <row r="683" spans="3:15" s="12" customFormat="1" ht="11.25">
      <c r="C683" s="125"/>
      <c r="G683" s="10"/>
      <c r="I683" s="10"/>
      <c r="J683" s="10"/>
      <c r="K683" s="10"/>
      <c r="M683" s="10"/>
      <c r="O683" s="29"/>
    </row>
    <row r="684" spans="3:15" s="12" customFormat="1" ht="11.25">
      <c r="C684" s="125"/>
      <c r="G684" s="10"/>
      <c r="I684" s="10"/>
      <c r="J684" s="10"/>
      <c r="K684" s="10"/>
      <c r="M684" s="10"/>
      <c r="O684" s="29"/>
    </row>
    <row r="685" spans="3:15" s="12" customFormat="1" ht="11.25">
      <c r="C685" s="125"/>
      <c r="G685" s="10"/>
      <c r="I685" s="10"/>
      <c r="J685" s="10"/>
      <c r="K685" s="10"/>
      <c r="M685" s="10"/>
      <c r="O685" s="29"/>
    </row>
    <row r="686" spans="3:15" s="12" customFormat="1" ht="11.25">
      <c r="C686" s="125"/>
      <c r="G686" s="10"/>
      <c r="I686" s="10"/>
      <c r="J686" s="10"/>
      <c r="K686" s="10"/>
      <c r="M686" s="10"/>
      <c r="O686" s="29"/>
    </row>
    <row r="687" spans="3:15" s="12" customFormat="1" ht="11.25">
      <c r="C687" s="125"/>
      <c r="G687" s="10"/>
      <c r="I687" s="10"/>
      <c r="J687" s="10"/>
      <c r="K687" s="10"/>
      <c r="M687" s="10"/>
      <c r="O687" s="29"/>
    </row>
    <row r="688" spans="3:15" s="12" customFormat="1" ht="11.25">
      <c r="C688" s="125"/>
      <c r="G688" s="10"/>
      <c r="I688" s="10"/>
      <c r="J688" s="10"/>
      <c r="K688" s="10"/>
      <c r="M688" s="10"/>
      <c r="O688" s="29"/>
    </row>
    <row r="689" spans="3:15" s="12" customFormat="1" ht="11.25">
      <c r="C689" s="125"/>
      <c r="G689" s="10"/>
      <c r="I689" s="10"/>
      <c r="J689" s="10"/>
      <c r="K689" s="10"/>
      <c r="M689" s="10"/>
      <c r="O689" s="29"/>
    </row>
    <row r="690" spans="3:15" s="12" customFormat="1" ht="11.25">
      <c r="C690" s="125"/>
      <c r="G690" s="10"/>
      <c r="I690" s="10"/>
      <c r="J690" s="10"/>
      <c r="K690" s="10"/>
      <c r="M690" s="10"/>
      <c r="O690" s="29"/>
    </row>
    <row r="691" spans="3:15" s="12" customFormat="1" ht="11.25">
      <c r="C691" s="125"/>
      <c r="G691" s="10"/>
      <c r="I691" s="10"/>
      <c r="J691" s="10"/>
      <c r="K691" s="10"/>
      <c r="M691" s="10"/>
      <c r="O691" s="29"/>
    </row>
    <row r="692" spans="3:15" s="12" customFormat="1" ht="11.25">
      <c r="C692" s="125"/>
      <c r="G692" s="10"/>
      <c r="I692" s="10"/>
      <c r="J692" s="10"/>
      <c r="K692" s="10"/>
      <c r="M692" s="10"/>
      <c r="O692" s="29"/>
    </row>
    <row r="693" spans="3:15" s="12" customFormat="1" ht="11.25">
      <c r="C693" s="125"/>
      <c r="G693" s="10"/>
      <c r="I693" s="10"/>
      <c r="J693" s="10"/>
      <c r="K693" s="10"/>
      <c r="M693" s="10"/>
      <c r="O693" s="29"/>
    </row>
    <row r="694" spans="3:15" s="12" customFormat="1" ht="11.25">
      <c r="C694" s="125"/>
      <c r="G694" s="10"/>
      <c r="I694" s="10"/>
      <c r="J694" s="10"/>
      <c r="K694" s="10"/>
      <c r="M694" s="10"/>
      <c r="O694" s="29"/>
    </row>
    <row r="695" spans="3:15" s="12" customFormat="1" ht="11.25">
      <c r="C695" s="125"/>
      <c r="G695" s="10"/>
      <c r="I695" s="10"/>
      <c r="J695" s="10"/>
      <c r="K695" s="10"/>
      <c r="M695" s="10"/>
      <c r="O695" s="29"/>
    </row>
    <row r="696" spans="3:15" s="12" customFormat="1" ht="11.25">
      <c r="C696" s="125"/>
      <c r="G696" s="10"/>
      <c r="I696" s="10"/>
      <c r="J696" s="10"/>
      <c r="K696" s="10"/>
      <c r="M696" s="10"/>
      <c r="O696" s="29"/>
    </row>
    <row r="697" spans="3:15" s="12" customFormat="1" ht="11.25">
      <c r="C697" s="125"/>
      <c r="G697" s="10"/>
      <c r="I697" s="10"/>
      <c r="J697" s="10"/>
      <c r="K697" s="10"/>
      <c r="M697" s="10"/>
      <c r="O697" s="29"/>
    </row>
    <row r="698" spans="3:15" s="12" customFormat="1" ht="11.25">
      <c r="C698" s="125"/>
      <c r="G698" s="10"/>
      <c r="I698" s="10"/>
      <c r="J698" s="10"/>
      <c r="K698" s="10"/>
      <c r="M698" s="10"/>
      <c r="O698" s="29"/>
    </row>
    <row r="699" spans="3:15" s="12" customFormat="1" ht="11.25">
      <c r="C699" s="125"/>
      <c r="G699" s="10"/>
      <c r="I699" s="10"/>
      <c r="J699" s="10"/>
      <c r="K699" s="10"/>
      <c r="M699" s="10"/>
      <c r="O699" s="29"/>
    </row>
    <row r="700" spans="3:15" s="12" customFormat="1" ht="11.25">
      <c r="C700" s="125"/>
      <c r="G700" s="10"/>
      <c r="I700" s="10"/>
      <c r="J700" s="10"/>
      <c r="K700" s="10"/>
      <c r="M700" s="10"/>
      <c r="O700" s="29"/>
    </row>
    <row r="701" spans="3:15" s="12" customFormat="1" ht="11.25">
      <c r="C701" s="125"/>
      <c r="G701" s="10"/>
      <c r="I701" s="10"/>
      <c r="J701" s="10"/>
      <c r="K701" s="10"/>
      <c r="M701" s="10"/>
      <c r="O701" s="29"/>
    </row>
    <row r="702" spans="3:15" s="12" customFormat="1" ht="11.25">
      <c r="C702" s="125"/>
      <c r="G702" s="10"/>
      <c r="I702" s="10"/>
      <c r="J702" s="10"/>
      <c r="K702" s="10"/>
      <c r="M702" s="10"/>
      <c r="O702" s="29"/>
    </row>
    <row r="703" spans="3:15" s="12" customFormat="1" ht="11.25">
      <c r="C703" s="125"/>
      <c r="G703" s="10"/>
      <c r="I703" s="10"/>
      <c r="J703" s="10"/>
      <c r="K703" s="10"/>
      <c r="M703" s="10"/>
      <c r="O703" s="29"/>
    </row>
    <row r="704" spans="3:15" s="12" customFormat="1" ht="11.25">
      <c r="C704" s="125"/>
      <c r="G704" s="10"/>
      <c r="I704" s="10"/>
      <c r="J704" s="10"/>
      <c r="K704" s="10"/>
      <c r="M704" s="10"/>
      <c r="O704" s="29"/>
    </row>
    <row r="705" spans="3:15" s="12" customFormat="1" ht="11.25">
      <c r="C705" s="125"/>
      <c r="G705" s="10"/>
      <c r="I705" s="10"/>
      <c r="J705" s="10"/>
      <c r="K705" s="10"/>
      <c r="M705" s="10"/>
      <c r="O705" s="29"/>
    </row>
    <row r="706" spans="3:15" s="12" customFormat="1" ht="11.25">
      <c r="C706" s="125"/>
      <c r="G706" s="10"/>
      <c r="I706" s="10"/>
      <c r="J706" s="10"/>
      <c r="K706" s="10"/>
      <c r="M706" s="10"/>
      <c r="O706" s="29"/>
    </row>
    <row r="707" spans="3:15" s="12" customFormat="1" ht="11.25">
      <c r="C707" s="125"/>
      <c r="G707" s="10"/>
      <c r="I707" s="10"/>
      <c r="J707" s="10"/>
      <c r="K707" s="10"/>
      <c r="M707" s="10"/>
      <c r="O707" s="29"/>
    </row>
    <row r="708" spans="3:15" s="12" customFormat="1" ht="11.25">
      <c r="C708" s="125"/>
      <c r="G708" s="10"/>
      <c r="I708" s="10"/>
      <c r="J708" s="10"/>
      <c r="K708" s="10"/>
      <c r="M708" s="10"/>
      <c r="O708" s="29"/>
    </row>
    <row r="709" spans="3:15" s="12" customFormat="1" ht="11.25">
      <c r="C709" s="125"/>
      <c r="G709" s="10"/>
      <c r="I709" s="10"/>
      <c r="J709" s="10"/>
      <c r="K709" s="10"/>
      <c r="M709" s="10"/>
      <c r="O709" s="29"/>
    </row>
    <row r="710" spans="3:15" s="12" customFormat="1" ht="11.25">
      <c r="C710" s="125"/>
      <c r="G710" s="10"/>
      <c r="I710" s="10"/>
      <c r="J710" s="10"/>
      <c r="K710" s="10"/>
      <c r="M710" s="10"/>
      <c r="O710" s="29"/>
    </row>
    <row r="711" spans="3:15" s="12" customFormat="1" ht="11.25">
      <c r="C711" s="125"/>
      <c r="G711" s="10"/>
      <c r="I711" s="10"/>
      <c r="J711" s="10"/>
      <c r="K711" s="10"/>
      <c r="M711" s="10"/>
      <c r="O711" s="29"/>
    </row>
    <row r="712" spans="3:15" s="12" customFormat="1" ht="11.25">
      <c r="C712" s="125"/>
      <c r="G712" s="10"/>
      <c r="I712" s="10"/>
      <c r="J712" s="10"/>
      <c r="K712" s="10"/>
      <c r="M712" s="10"/>
      <c r="O712" s="29"/>
    </row>
    <row r="713" spans="3:15" s="12" customFormat="1" ht="11.25">
      <c r="C713" s="125"/>
      <c r="G713" s="10"/>
      <c r="I713" s="10"/>
      <c r="J713" s="10"/>
      <c r="K713" s="10"/>
      <c r="M713" s="10"/>
      <c r="O713" s="29"/>
    </row>
    <row r="714" spans="3:15" s="12" customFormat="1" ht="11.25">
      <c r="C714" s="125"/>
      <c r="G714" s="10"/>
      <c r="I714" s="10"/>
      <c r="J714" s="10"/>
      <c r="K714" s="10"/>
      <c r="M714" s="10"/>
      <c r="O714" s="29"/>
    </row>
    <row r="715" spans="3:15" s="12" customFormat="1" ht="11.25">
      <c r="C715" s="125"/>
      <c r="G715" s="10"/>
      <c r="I715" s="10"/>
      <c r="J715" s="10"/>
      <c r="K715" s="10"/>
      <c r="M715" s="10"/>
      <c r="O715" s="29"/>
    </row>
    <row r="716" spans="3:15" s="12" customFormat="1" ht="11.25">
      <c r="C716" s="125"/>
      <c r="G716" s="10"/>
      <c r="I716" s="10"/>
      <c r="J716" s="10"/>
      <c r="K716" s="10"/>
      <c r="M716" s="10"/>
      <c r="O716" s="29"/>
    </row>
    <row r="717" spans="3:15" s="12" customFormat="1" ht="11.25">
      <c r="C717" s="125"/>
      <c r="G717" s="10"/>
      <c r="I717" s="10"/>
      <c r="J717" s="10"/>
      <c r="K717" s="10"/>
      <c r="M717" s="10"/>
      <c r="O717" s="29"/>
    </row>
    <row r="718" spans="3:15" s="12" customFormat="1" ht="11.25">
      <c r="C718" s="125"/>
      <c r="G718" s="10"/>
      <c r="I718" s="10"/>
      <c r="J718" s="10"/>
      <c r="K718" s="10"/>
      <c r="M718" s="10"/>
      <c r="O718" s="29"/>
    </row>
    <row r="719" spans="3:15" s="12" customFormat="1" ht="11.25">
      <c r="C719" s="125"/>
      <c r="G719" s="10"/>
      <c r="I719" s="10"/>
      <c r="J719" s="10"/>
      <c r="K719" s="10"/>
      <c r="M719" s="10"/>
      <c r="O719" s="29"/>
    </row>
    <row r="720" spans="3:15" s="12" customFormat="1" ht="11.25">
      <c r="C720" s="125"/>
      <c r="G720" s="10"/>
      <c r="I720" s="10"/>
      <c r="J720" s="10"/>
      <c r="K720" s="10"/>
      <c r="M720" s="10"/>
      <c r="O720" s="29"/>
    </row>
    <row r="721" spans="3:15" s="12" customFormat="1" ht="11.25">
      <c r="C721" s="125"/>
      <c r="G721" s="10"/>
      <c r="I721" s="10"/>
      <c r="J721" s="10"/>
      <c r="K721" s="10"/>
      <c r="M721" s="10"/>
      <c r="O721" s="29"/>
    </row>
    <row r="722" spans="3:15" s="12" customFormat="1" ht="11.25">
      <c r="C722" s="125"/>
      <c r="G722" s="10"/>
      <c r="I722" s="10"/>
      <c r="J722" s="10"/>
      <c r="K722" s="10"/>
      <c r="M722" s="10"/>
      <c r="O722" s="29"/>
    </row>
    <row r="723" spans="3:15" s="12" customFormat="1" ht="11.25">
      <c r="C723" s="125"/>
      <c r="G723" s="10"/>
      <c r="I723" s="10"/>
      <c r="J723" s="10"/>
      <c r="K723" s="10"/>
      <c r="M723" s="10"/>
      <c r="O723" s="29"/>
    </row>
    <row r="724" spans="3:15" s="12" customFormat="1" ht="11.25">
      <c r="C724" s="125"/>
      <c r="G724" s="10"/>
      <c r="I724" s="10"/>
      <c r="J724" s="10"/>
      <c r="K724" s="10"/>
      <c r="M724" s="10"/>
      <c r="O724" s="29"/>
    </row>
    <row r="725" spans="3:15" s="12" customFormat="1" ht="11.25">
      <c r="C725" s="125"/>
      <c r="G725" s="10"/>
      <c r="I725" s="10"/>
      <c r="J725" s="10"/>
      <c r="K725" s="10"/>
      <c r="M725" s="10"/>
      <c r="O725" s="29"/>
    </row>
    <row r="726" spans="3:15" s="12" customFormat="1" ht="11.25">
      <c r="C726" s="125"/>
      <c r="G726" s="10"/>
      <c r="I726" s="10"/>
      <c r="J726" s="10"/>
      <c r="K726" s="10"/>
      <c r="M726" s="10"/>
      <c r="O726" s="29"/>
    </row>
    <row r="727" spans="3:15" s="12" customFormat="1" ht="11.25">
      <c r="C727" s="125"/>
      <c r="G727" s="10"/>
      <c r="I727" s="10"/>
      <c r="J727" s="10"/>
      <c r="K727" s="10"/>
      <c r="M727" s="10"/>
      <c r="O727" s="29"/>
    </row>
    <row r="728" spans="3:15" s="12" customFormat="1" ht="11.25">
      <c r="C728" s="125"/>
      <c r="G728" s="10"/>
      <c r="I728" s="10"/>
      <c r="J728" s="10"/>
      <c r="K728" s="10"/>
      <c r="M728" s="10"/>
      <c r="O728" s="29"/>
    </row>
    <row r="729" spans="3:15" s="12" customFormat="1" ht="11.25">
      <c r="C729" s="125"/>
      <c r="G729" s="10"/>
      <c r="I729" s="10"/>
      <c r="J729" s="10"/>
      <c r="K729" s="10"/>
      <c r="M729" s="10"/>
      <c r="O729" s="29"/>
    </row>
    <row r="730" spans="3:15" s="12" customFormat="1" ht="11.25">
      <c r="C730" s="125"/>
      <c r="G730" s="10"/>
      <c r="I730" s="10"/>
      <c r="J730" s="10"/>
      <c r="K730" s="10"/>
      <c r="M730" s="10"/>
      <c r="O730" s="29"/>
    </row>
    <row r="731" spans="3:15" s="12" customFormat="1" ht="11.25">
      <c r="C731" s="125"/>
      <c r="G731" s="10"/>
      <c r="I731" s="10"/>
      <c r="J731" s="10"/>
      <c r="K731" s="10"/>
      <c r="M731" s="10"/>
      <c r="O731" s="29"/>
    </row>
    <row r="732" spans="3:15" s="12" customFormat="1" ht="11.25">
      <c r="C732" s="125"/>
      <c r="G732" s="10"/>
      <c r="I732" s="10"/>
      <c r="J732" s="10"/>
      <c r="K732" s="10"/>
      <c r="M732" s="10"/>
      <c r="O732" s="29"/>
    </row>
    <row r="733" spans="3:15" s="12" customFormat="1" ht="11.25">
      <c r="C733" s="125"/>
      <c r="G733" s="10"/>
      <c r="I733" s="10"/>
      <c r="J733" s="10"/>
      <c r="K733" s="10"/>
      <c r="M733" s="10"/>
      <c r="O733" s="29"/>
    </row>
    <row r="734" spans="3:15" s="12" customFormat="1" ht="11.25">
      <c r="C734" s="125"/>
      <c r="G734" s="10"/>
      <c r="I734" s="10"/>
      <c r="J734" s="10"/>
      <c r="K734" s="10"/>
      <c r="M734" s="10"/>
      <c r="O734" s="29"/>
    </row>
    <row r="735" spans="3:15" s="12" customFormat="1" ht="11.25">
      <c r="C735" s="125"/>
      <c r="G735" s="10"/>
      <c r="I735" s="10"/>
      <c r="J735" s="10"/>
      <c r="K735" s="10"/>
      <c r="M735" s="10"/>
      <c r="O735" s="29"/>
    </row>
    <row r="736" spans="3:15" s="12" customFormat="1" ht="11.25">
      <c r="C736" s="125"/>
      <c r="G736" s="10"/>
      <c r="I736" s="10"/>
      <c r="J736" s="10"/>
      <c r="K736" s="10"/>
      <c r="M736" s="10"/>
      <c r="O736" s="29"/>
    </row>
    <row r="737" spans="3:15" s="12" customFormat="1" ht="11.25">
      <c r="C737" s="125"/>
      <c r="G737" s="10"/>
      <c r="I737" s="10"/>
      <c r="J737" s="10"/>
      <c r="K737" s="10"/>
      <c r="M737" s="10"/>
      <c r="O737" s="29"/>
    </row>
    <row r="738" spans="3:15" s="12" customFormat="1" ht="11.25">
      <c r="C738" s="125"/>
      <c r="G738" s="10"/>
      <c r="I738" s="10"/>
      <c r="J738" s="10"/>
      <c r="K738" s="10"/>
      <c r="M738" s="10"/>
      <c r="O738" s="29"/>
    </row>
    <row r="739" spans="3:15" s="12" customFormat="1" ht="11.25">
      <c r="C739" s="125"/>
      <c r="G739" s="10"/>
      <c r="I739" s="10"/>
      <c r="J739" s="10"/>
      <c r="K739" s="10"/>
      <c r="M739" s="10"/>
      <c r="O739" s="29"/>
    </row>
    <row r="740" spans="3:15" s="12" customFormat="1" ht="11.25">
      <c r="C740" s="125"/>
      <c r="G740" s="10"/>
      <c r="I740" s="10"/>
      <c r="J740" s="10"/>
      <c r="K740" s="10"/>
      <c r="M740" s="10"/>
      <c r="O740" s="29"/>
    </row>
    <row r="741" spans="3:15" s="12" customFormat="1" ht="11.25">
      <c r="C741" s="125"/>
      <c r="G741" s="10"/>
      <c r="I741" s="10"/>
      <c r="J741" s="10"/>
      <c r="K741" s="10"/>
      <c r="M741" s="10"/>
      <c r="O741" s="29"/>
    </row>
    <row r="742" spans="3:15" s="12" customFormat="1" ht="11.25">
      <c r="C742" s="125"/>
      <c r="G742" s="10"/>
      <c r="I742" s="10"/>
      <c r="J742" s="10"/>
      <c r="K742" s="10"/>
      <c r="M742" s="10"/>
      <c r="O742" s="29"/>
    </row>
    <row r="743" spans="3:15" s="12" customFormat="1" ht="11.25">
      <c r="C743" s="125"/>
      <c r="G743" s="10"/>
      <c r="I743" s="10"/>
      <c r="J743" s="10"/>
      <c r="K743" s="10"/>
      <c r="M743" s="10"/>
      <c r="O743" s="29"/>
    </row>
    <row r="744" spans="3:15" s="12" customFormat="1" ht="11.25">
      <c r="C744" s="125"/>
      <c r="G744" s="10"/>
      <c r="I744" s="10"/>
      <c r="J744" s="10"/>
      <c r="K744" s="10"/>
      <c r="M744" s="10"/>
      <c r="O744" s="29"/>
    </row>
    <row r="745" spans="3:15" s="12" customFormat="1" ht="11.25">
      <c r="C745" s="125"/>
      <c r="G745" s="10"/>
      <c r="I745" s="10"/>
      <c r="J745" s="10"/>
      <c r="K745" s="10"/>
      <c r="M745" s="10"/>
      <c r="O745" s="29"/>
    </row>
    <row r="746" spans="3:15" s="12" customFormat="1" ht="11.25">
      <c r="C746" s="125"/>
      <c r="G746" s="10"/>
      <c r="I746" s="10"/>
      <c r="J746" s="10"/>
      <c r="K746" s="10"/>
      <c r="M746" s="10"/>
      <c r="O746" s="29"/>
    </row>
    <row r="747" spans="3:15" s="12" customFormat="1" ht="11.25">
      <c r="C747" s="125"/>
      <c r="G747" s="10"/>
      <c r="I747" s="10"/>
      <c r="J747" s="10"/>
      <c r="K747" s="10"/>
      <c r="M747" s="10"/>
      <c r="O747" s="29"/>
    </row>
    <row r="748" spans="3:15" s="12" customFormat="1" ht="11.25">
      <c r="C748" s="125"/>
      <c r="G748" s="10"/>
      <c r="I748" s="10"/>
      <c r="J748" s="10"/>
      <c r="K748" s="10"/>
      <c r="M748" s="10"/>
      <c r="O748" s="29"/>
    </row>
    <row r="749" spans="3:15" s="12" customFormat="1" ht="11.25">
      <c r="C749" s="125"/>
      <c r="G749" s="10"/>
      <c r="I749" s="10"/>
      <c r="J749" s="10"/>
      <c r="K749" s="10"/>
      <c r="M749" s="10"/>
      <c r="O749" s="29"/>
    </row>
    <row r="750" spans="3:15" s="12" customFormat="1" ht="11.25">
      <c r="C750" s="125"/>
      <c r="G750" s="10"/>
      <c r="I750" s="10"/>
      <c r="J750" s="10"/>
      <c r="K750" s="10"/>
      <c r="M750" s="10"/>
      <c r="O750" s="29"/>
    </row>
    <row r="751" spans="3:15" s="12" customFormat="1" ht="11.25">
      <c r="C751" s="125"/>
      <c r="G751" s="10"/>
      <c r="I751" s="10"/>
      <c r="J751" s="10"/>
      <c r="K751" s="10"/>
      <c r="M751" s="10"/>
      <c r="O751" s="29"/>
    </row>
    <row r="752" spans="3:15" s="12" customFormat="1" ht="11.25">
      <c r="C752" s="125"/>
      <c r="G752" s="10"/>
      <c r="I752" s="10"/>
      <c r="J752" s="10"/>
      <c r="K752" s="10"/>
      <c r="M752" s="10"/>
      <c r="O752" s="29"/>
    </row>
    <row r="753" spans="3:15" s="12" customFormat="1" ht="11.25">
      <c r="C753" s="125"/>
      <c r="G753" s="10"/>
      <c r="I753" s="10"/>
      <c r="J753" s="10"/>
      <c r="K753" s="10"/>
      <c r="M753" s="10"/>
      <c r="O753" s="29"/>
    </row>
    <row r="754" spans="3:15" s="12" customFormat="1" ht="11.25">
      <c r="C754" s="125"/>
      <c r="G754" s="10"/>
      <c r="I754" s="10"/>
      <c r="J754" s="10"/>
      <c r="K754" s="10"/>
      <c r="M754" s="10"/>
      <c r="O754" s="29"/>
    </row>
    <row r="755" spans="3:15" s="12" customFormat="1" ht="11.25">
      <c r="C755" s="125"/>
      <c r="G755" s="10"/>
      <c r="I755" s="10"/>
      <c r="J755" s="10"/>
      <c r="K755" s="10"/>
      <c r="M755" s="10"/>
      <c r="O755" s="29"/>
    </row>
    <row r="756" spans="3:15" s="12" customFormat="1" ht="11.25">
      <c r="C756" s="125"/>
      <c r="G756" s="10"/>
      <c r="I756" s="10"/>
      <c r="J756" s="10"/>
      <c r="K756" s="10"/>
      <c r="M756" s="10"/>
      <c r="O756" s="29"/>
    </row>
    <row r="757" spans="3:15" s="12" customFormat="1" ht="11.25">
      <c r="C757" s="125"/>
      <c r="G757" s="10"/>
      <c r="I757" s="10"/>
      <c r="J757" s="10"/>
      <c r="K757" s="10"/>
      <c r="M757" s="10"/>
      <c r="O757" s="29"/>
    </row>
    <row r="758" spans="3:15" s="12" customFormat="1" ht="11.25">
      <c r="C758" s="125"/>
      <c r="G758" s="10"/>
      <c r="I758" s="10"/>
      <c r="J758" s="10"/>
      <c r="K758" s="10"/>
      <c r="M758" s="10"/>
      <c r="O758" s="29"/>
    </row>
    <row r="759" spans="3:15" s="12" customFormat="1" ht="11.25">
      <c r="C759" s="125"/>
      <c r="G759" s="10"/>
      <c r="I759" s="10"/>
      <c r="J759" s="10"/>
      <c r="K759" s="10"/>
      <c r="M759" s="10"/>
      <c r="O759" s="29"/>
    </row>
    <row r="760" spans="3:15" s="12" customFormat="1" ht="11.25">
      <c r="C760" s="125"/>
      <c r="G760" s="10"/>
      <c r="I760" s="10"/>
      <c r="J760" s="10"/>
      <c r="K760" s="10"/>
      <c r="M760" s="10"/>
      <c r="O760" s="29"/>
    </row>
    <row r="761" spans="3:15" s="12" customFormat="1" ht="11.25">
      <c r="C761" s="125"/>
      <c r="G761" s="10"/>
      <c r="I761" s="10"/>
      <c r="J761" s="10"/>
      <c r="K761" s="10"/>
      <c r="M761" s="10"/>
      <c r="O761" s="29"/>
    </row>
    <row r="762" spans="3:15" s="12" customFormat="1" ht="11.25">
      <c r="C762" s="125"/>
      <c r="G762" s="10"/>
      <c r="I762" s="10"/>
      <c r="J762" s="10"/>
      <c r="K762" s="10"/>
      <c r="M762" s="10"/>
      <c r="O762" s="29"/>
    </row>
    <row r="763" spans="3:15" s="12" customFormat="1" ht="11.25">
      <c r="C763" s="125"/>
      <c r="G763" s="10"/>
      <c r="I763" s="10"/>
      <c r="J763" s="10"/>
      <c r="K763" s="10"/>
      <c r="M763" s="10"/>
      <c r="O763" s="29"/>
    </row>
    <row r="764" spans="3:15" s="12" customFormat="1" ht="11.25">
      <c r="C764" s="125"/>
      <c r="G764" s="10"/>
      <c r="I764" s="10"/>
      <c r="J764" s="10"/>
      <c r="K764" s="10"/>
      <c r="M764" s="10"/>
      <c r="O764" s="29"/>
    </row>
    <row r="765" spans="3:15" s="12" customFormat="1" ht="11.25">
      <c r="C765" s="125"/>
      <c r="G765" s="10"/>
      <c r="I765" s="10"/>
      <c r="J765" s="10"/>
      <c r="K765" s="10"/>
      <c r="M765" s="10"/>
      <c r="O765" s="29"/>
    </row>
    <row r="766" spans="3:15" s="12" customFormat="1" ht="11.25">
      <c r="C766" s="125"/>
      <c r="G766" s="10"/>
      <c r="I766" s="10"/>
      <c r="J766" s="10"/>
      <c r="K766" s="10"/>
      <c r="M766" s="10"/>
      <c r="O766" s="29"/>
    </row>
    <row r="767" spans="3:15" s="12" customFormat="1" ht="11.25">
      <c r="C767" s="125"/>
      <c r="G767" s="10"/>
      <c r="I767" s="10"/>
      <c r="J767" s="10"/>
      <c r="K767" s="10"/>
      <c r="M767" s="10"/>
      <c r="O767" s="29"/>
    </row>
    <row r="768" spans="3:15" s="12" customFormat="1" ht="11.25">
      <c r="C768" s="125"/>
      <c r="G768" s="10"/>
      <c r="I768" s="10"/>
      <c r="J768" s="10"/>
      <c r="K768" s="10"/>
      <c r="M768" s="10"/>
      <c r="O768" s="29"/>
    </row>
    <row r="769" spans="3:15" s="12" customFormat="1" ht="11.25">
      <c r="C769" s="125"/>
      <c r="G769" s="10"/>
      <c r="I769" s="10"/>
      <c r="J769" s="10"/>
      <c r="K769" s="10"/>
      <c r="M769" s="10"/>
      <c r="O769" s="29"/>
    </row>
    <row r="770" spans="3:15" s="12" customFormat="1" ht="11.25">
      <c r="C770" s="125"/>
      <c r="G770" s="10"/>
      <c r="I770" s="10"/>
      <c r="J770" s="10"/>
      <c r="K770" s="10"/>
      <c r="M770" s="10"/>
      <c r="O770" s="29"/>
    </row>
    <row r="771" spans="3:15" s="12" customFormat="1" ht="11.25">
      <c r="C771" s="125"/>
      <c r="G771" s="10"/>
      <c r="I771" s="10"/>
      <c r="J771" s="10"/>
      <c r="K771" s="10"/>
      <c r="M771" s="10"/>
      <c r="O771" s="29"/>
    </row>
    <row r="772" spans="3:15" s="12" customFormat="1" ht="11.25">
      <c r="C772" s="125"/>
      <c r="G772" s="10"/>
      <c r="I772" s="10"/>
      <c r="J772" s="10"/>
      <c r="K772" s="10"/>
      <c r="M772" s="10"/>
      <c r="O772" s="29"/>
    </row>
    <row r="773" spans="3:15" s="12" customFormat="1" ht="11.25">
      <c r="C773" s="125"/>
      <c r="G773" s="10"/>
      <c r="I773" s="10"/>
      <c r="J773" s="10"/>
      <c r="K773" s="10"/>
      <c r="M773" s="10"/>
      <c r="O773" s="29"/>
    </row>
    <row r="774" spans="3:15" s="12" customFormat="1" ht="11.25">
      <c r="C774" s="125"/>
      <c r="G774" s="10"/>
      <c r="I774" s="10"/>
      <c r="J774" s="10"/>
      <c r="K774" s="10"/>
      <c r="M774" s="10"/>
      <c r="O774" s="29"/>
    </row>
    <row r="775" spans="3:15" s="12" customFormat="1" ht="11.25">
      <c r="C775" s="125"/>
      <c r="G775" s="10"/>
      <c r="I775" s="10"/>
      <c r="J775" s="10"/>
      <c r="K775" s="10"/>
      <c r="M775" s="10"/>
      <c r="O775" s="29"/>
    </row>
    <row r="776" spans="3:15" s="12" customFormat="1" ht="11.25">
      <c r="C776" s="125"/>
      <c r="G776" s="10"/>
      <c r="I776" s="10"/>
      <c r="J776" s="10"/>
      <c r="K776" s="10"/>
      <c r="M776" s="10"/>
      <c r="O776" s="29"/>
    </row>
    <row r="777" spans="3:15" s="12" customFormat="1" ht="11.25">
      <c r="C777" s="125"/>
      <c r="G777" s="10"/>
      <c r="I777" s="10"/>
      <c r="J777" s="10"/>
      <c r="K777" s="10"/>
      <c r="M777" s="10"/>
      <c r="O777" s="29"/>
    </row>
    <row r="778" spans="3:15" s="12" customFormat="1" ht="11.25">
      <c r="C778" s="125"/>
      <c r="G778" s="10"/>
      <c r="I778" s="10"/>
      <c r="J778" s="10"/>
      <c r="K778" s="10"/>
      <c r="M778" s="10"/>
      <c r="O778" s="29"/>
    </row>
    <row r="779" spans="3:15" s="12" customFormat="1" ht="11.25">
      <c r="C779" s="125"/>
      <c r="G779" s="10"/>
      <c r="I779" s="10"/>
      <c r="J779" s="10"/>
      <c r="K779" s="10"/>
      <c r="M779" s="10"/>
      <c r="O779" s="29"/>
    </row>
    <row r="780" spans="3:15" s="12" customFormat="1" ht="11.25">
      <c r="C780" s="125"/>
      <c r="G780" s="10"/>
      <c r="I780" s="10"/>
      <c r="J780" s="10"/>
      <c r="K780" s="10"/>
      <c r="M780" s="10"/>
      <c r="O780" s="29"/>
    </row>
    <row r="781" spans="3:15" s="12" customFormat="1" ht="11.25">
      <c r="C781" s="125"/>
      <c r="G781" s="10"/>
      <c r="I781" s="10"/>
      <c r="J781" s="10"/>
      <c r="K781" s="10"/>
      <c r="M781" s="10"/>
      <c r="O781" s="29"/>
    </row>
    <row r="782" spans="3:15" s="12" customFormat="1" ht="11.25">
      <c r="C782" s="125"/>
      <c r="G782" s="10"/>
      <c r="I782" s="10"/>
      <c r="J782" s="10"/>
      <c r="K782" s="10"/>
      <c r="M782" s="10"/>
      <c r="O782" s="29"/>
    </row>
    <row r="783" spans="3:15" s="12" customFormat="1" ht="11.25">
      <c r="C783" s="125"/>
      <c r="G783" s="10"/>
      <c r="I783" s="10"/>
      <c r="J783" s="10"/>
      <c r="K783" s="10"/>
      <c r="M783" s="10"/>
      <c r="O783" s="29"/>
    </row>
    <row r="784" spans="3:15" s="12" customFormat="1" ht="11.25">
      <c r="C784" s="125"/>
      <c r="G784" s="10"/>
      <c r="I784" s="10"/>
      <c r="J784" s="10"/>
      <c r="K784" s="10"/>
      <c r="M784" s="10"/>
      <c r="O784" s="29"/>
    </row>
    <row r="785" spans="3:15" s="12" customFormat="1" ht="11.25">
      <c r="C785" s="125"/>
      <c r="G785" s="10"/>
      <c r="I785" s="10"/>
      <c r="J785" s="10"/>
      <c r="K785" s="10"/>
      <c r="M785" s="10"/>
      <c r="O785" s="29"/>
    </row>
    <row r="786" spans="3:15" s="12" customFormat="1" ht="11.25">
      <c r="C786" s="125"/>
      <c r="G786" s="10"/>
      <c r="I786" s="10"/>
      <c r="J786" s="10"/>
      <c r="K786" s="10"/>
      <c r="M786" s="10"/>
      <c r="O786" s="29"/>
    </row>
    <row r="787" spans="3:15" s="12" customFormat="1" ht="11.25">
      <c r="C787" s="125"/>
      <c r="G787" s="10"/>
      <c r="I787" s="10"/>
      <c r="J787" s="10"/>
      <c r="K787" s="10"/>
      <c r="M787" s="10"/>
      <c r="O787" s="29"/>
    </row>
    <row r="788" spans="3:15" s="12" customFormat="1" ht="11.25">
      <c r="C788" s="125"/>
      <c r="G788" s="10"/>
      <c r="I788" s="10"/>
      <c r="J788" s="10"/>
      <c r="K788" s="10"/>
      <c r="M788" s="10"/>
      <c r="O788" s="29"/>
    </row>
    <row r="789" spans="3:15" s="12" customFormat="1" ht="11.25">
      <c r="C789" s="125"/>
      <c r="G789" s="10"/>
      <c r="I789" s="10"/>
      <c r="J789" s="10"/>
      <c r="K789" s="10"/>
      <c r="M789" s="10"/>
      <c r="O789" s="29"/>
    </row>
    <row r="790" spans="3:15" s="12" customFormat="1" ht="11.25">
      <c r="C790" s="125"/>
      <c r="G790" s="10"/>
      <c r="I790" s="10"/>
      <c r="J790" s="10"/>
      <c r="K790" s="10"/>
      <c r="M790" s="10"/>
      <c r="O790" s="29"/>
    </row>
    <row r="791" spans="3:15" s="12" customFormat="1" ht="11.25">
      <c r="C791" s="125"/>
      <c r="G791" s="10"/>
      <c r="I791" s="10"/>
      <c r="J791" s="10"/>
      <c r="K791" s="10"/>
      <c r="M791" s="10"/>
      <c r="O791" s="29"/>
    </row>
    <row r="792" spans="3:15" s="12" customFormat="1" ht="11.25">
      <c r="C792" s="125"/>
      <c r="G792" s="10"/>
      <c r="I792" s="10"/>
      <c r="J792" s="10"/>
      <c r="K792" s="10"/>
      <c r="M792" s="10"/>
      <c r="O792" s="29"/>
    </row>
    <row r="793" spans="3:15" s="12" customFormat="1" ht="11.25">
      <c r="C793" s="125"/>
      <c r="G793" s="10"/>
      <c r="I793" s="10"/>
      <c r="J793" s="10"/>
      <c r="K793" s="10"/>
      <c r="M793" s="10"/>
      <c r="O793" s="29"/>
    </row>
    <row r="794" spans="3:15" s="12" customFormat="1" ht="11.25">
      <c r="C794" s="125"/>
      <c r="G794" s="10"/>
      <c r="I794" s="10"/>
      <c r="J794" s="10"/>
      <c r="K794" s="10"/>
      <c r="M794" s="10"/>
      <c r="O794" s="29"/>
    </row>
    <row r="795" spans="3:15" s="12" customFormat="1" ht="11.25">
      <c r="C795" s="125"/>
      <c r="G795" s="10"/>
      <c r="I795" s="10"/>
      <c r="J795" s="10"/>
      <c r="K795" s="10"/>
      <c r="M795" s="10"/>
      <c r="O795" s="29"/>
    </row>
    <row r="796" spans="3:15" s="12" customFormat="1" ht="11.25">
      <c r="C796" s="125"/>
      <c r="G796" s="10"/>
      <c r="I796" s="10"/>
      <c r="J796" s="10"/>
      <c r="K796" s="10"/>
      <c r="M796" s="10"/>
      <c r="O796" s="29"/>
    </row>
    <row r="797" spans="3:15" s="12" customFormat="1" ht="11.25">
      <c r="C797" s="125"/>
      <c r="G797" s="10"/>
      <c r="I797" s="10"/>
      <c r="J797" s="10"/>
      <c r="K797" s="10"/>
      <c r="M797" s="10"/>
      <c r="O797" s="29"/>
    </row>
    <row r="798" spans="3:15" s="12" customFormat="1" ht="11.25">
      <c r="C798" s="125"/>
      <c r="G798" s="10"/>
      <c r="I798" s="10"/>
      <c r="J798" s="10"/>
      <c r="K798" s="10"/>
      <c r="M798" s="10"/>
      <c r="O798" s="29"/>
    </row>
    <row r="799" spans="3:15" s="12" customFormat="1" ht="11.25">
      <c r="C799" s="125"/>
      <c r="G799" s="10"/>
      <c r="I799" s="10"/>
      <c r="J799" s="10"/>
      <c r="K799" s="10"/>
      <c r="M799" s="10"/>
      <c r="O799" s="29"/>
    </row>
    <row r="800" spans="3:15" s="12" customFormat="1" ht="11.25">
      <c r="C800" s="125"/>
      <c r="G800" s="10"/>
      <c r="I800" s="10"/>
      <c r="J800" s="10"/>
      <c r="K800" s="10"/>
      <c r="M800" s="10"/>
      <c r="O800" s="29"/>
    </row>
    <row r="801" spans="3:15" s="12" customFormat="1" ht="11.25">
      <c r="C801" s="125"/>
      <c r="G801" s="10"/>
      <c r="I801" s="10"/>
      <c r="J801" s="10"/>
      <c r="K801" s="10"/>
      <c r="M801" s="10"/>
      <c r="O801" s="29"/>
    </row>
    <row r="802" spans="3:15" s="12" customFormat="1" ht="11.25">
      <c r="C802" s="125"/>
      <c r="G802" s="10"/>
      <c r="I802" s="10"/>
      <c r="J802" s="10"/>
      <c r="K802" s="10"/>
      <c r="M802" s="10"/>
      <c r="O802" s="29"/>
    </row>
    <row r="803" spans="3:15" s="12" customFormat="1" ht="11.25">
      <c r="C803" s="125"/>
      <c r="G803" s="10"/>
      <c r="I803" s="10"/>
      <c r="J803" s="10"/>
      <c r="K803" s="10"/>
      <c r="M803" s="10"/>
      <c r="O803" s="29"/>
    </row>
    <row r="804" spans="3:15" s="12" customFormat="1" ht="11.25">
      <c r="C804" s="125"/>
      <c r="G804" s="10"/>
      <c r="I804" s="10"/>
      <c r="J804" s="10"/>
      <c r="K804" s="10"/>
      <c r="M804" s="10"/>
      <c r="O804" s="29"/>
    </row>
    <row r="805" spans="3:15" s="12" customFormat="1" ht="11.25">
      <c r="C805" s="125"/>
      <c r="G805" s="10"/>
      <c r="I805" s="10"/>
      <c r="J805" s="10"/>
      <c r="K805" s="10"/>
      <c r="M805" s="10"/>
      <c r="O805" s="29"/>
    </row>
    <row r="806" spans="3:15" s="12" customFormat="1" ht="11.25">
      <c r="C806" s="125"/>
      <c r="G806" s="10"/>
      <c r="I806" s="10"/>
      <c r="J806" s="10"/>
      <c r="K806" s="10"/>
      <c r="M806" s="10"/>
      <c r="O806" s="29"/>
    </row>
    <row r="807" spans="3:15" s="12" customFormat="1" ht="11.25">
      <c r="C807" s="125"/>
      <c r="G807" s="10"/>
      <c r="I807" s="10"/>
      <c r="J807" s="10"/>
      <c r="K807" s="10"/>
      <c r="M807" s="10"/>
      <c r="O807" s="29"/>
    </row>
    <row r="808" spans="3:15" s="12" customFormat="1" ht="11.25">
      <c r="C808" s="125"/>
      <c r="G808" s="10"/>
      <c r="I808" s="10"/>
      <c r="J808" s="10"/>
      <c r="K808" s="10"/>
      <c r="M808" s="10"/>
      <c r="O808" s="29"/>
    </row>
    <row r="809" spans="3:15" s="12" customFormat="1" ht="11.25">
      <c r="C809" s="125"/>
      <c r="G809" s="10"/>
      <c r="I809" s="10"/>
      <c r="J809" s="10"/>
      <c r="K809" s="10"/>
      <c r="M809" s="10"/>
      <c r="O809" s="29"/>
    </row>
    <row r="810" spans="3:15" s="12" customFormat="1" ht="11.25">
      <c r="C810" s="125"/>
      <c r="G810" s="10"/>
      <c r="I810" s="10"/>
      <c r="J810" s="10"/>
      <c r="K810" s="10"/>
      <c r="M810" s="10"/>
      <c r="O810" s="29"/>
    </row>
    <row r="811" spans="3:15" s="12" customFormat="1" ht="11.25">
      <c r="C811" s="125"/>
      <c r="G811" s="10"/>
      <c r="I811" s="10"/>
      <c r="J811" s="10"/>
      <c r="K811" s="10"/>
      <c r="M811" s="10"/>
      <c r="O811" s="29"/>
    </row>
    <row r="812" spans="3:15" s="12" customFormat="1" ht="11.25">
      <c r="C812" s="125"/>
      <c r="G812" s="10"/>
      <c r="I812" s="10"/>
      <c r="J812" s="10"/>
      <c r="K812" s="10"/>
      <c r="M812" s="10"/>
      <c r="O812" s="29"/>
    </row>
    <row r="813" spans="3:15" s="12" customFormat="1" ht="11.25">
      <c r="C813" s="125"/>
      <c r="G813" s="10"/>
      <c r="I813" s="10"/>
      <c r="J813" s="10"/>
      <c r="K813" s="10"/>
      <c r="M813" s="10"/>
      <c r="O813" s="29"/>
    </row>
    <row r="814" spans="3:15" s="12" customFormat="1" ht="11.25">
      <c r="C814" s="125"/>
      <c r="G814" s="10"/>
      <c r="I814" s="10"/>
      <c r="J814" s="10"/>
      <c r="K814" s="10"/>
      <c r="M814" s="10"/>
      <c r="O814" s="29"/>
    </row>
    <row r="815" spans="3:15" s="12" customFormat="1" ht="11.25">
      <c r="C815" s="125"/>
      <c r="G815" s="10"/>
      <c r="I815" s="10"/>
      <c r="J815" s="10"/>
      <c r="K815" s="10"/>
      <c r="M815" s="10"/>
      <c r="O815" s="29"/>
    </row>
    <row r="816" spans="3:15" s="12" customFormat="1" ht="11.25">
      <c r="C816" s="125"/>
      <c r="G816" s="10"/>
      <c r="I816" s="10"/>
      <c r="J816" s="10"/>
      <c r="K816" s="10"/>
      <c r="M816" s="10"/>
      <c r="O816" s="29"/>
    </row>
    <row r="817" spans="3:15" s="12" customFormat="1" ht="11.25">
      <c r="C817" s="125"/>
      <c r="G817" s="10"/>
      <c r="I817" s="10"/>
      <c r="J817" s="10"/>
      <c r="K817" s="10"/>
      <c r="M817" s="10"/>
      <c r="O817" s="29"/>
    </row>
    <row r="818" spans="3:15" s="12" customFormat="1" ht="11.25">
      <c r="C818" s="125"/>
      <c r="G818" s="10"/>
      <c r="I818" s="10"/>
      <c r="J818" s="10"/>
      <c r="K818" s="10"/>
      <c r="M818" s="10"/>
      <c r="O818" s="29"/>
    </row>
    <row r="819" spans="3:15" s="12" customFormat="1" ht="11.25">
      <c r="C819" s="125"/>
      <c r="G819" s="10"/>
      <c r="I819" s="10"/>
      <c r="J819" s="10"/>
      <c r="K819" s="10"/>
      <c r="M819" s="10"/>
      <c r="O819" s="29"/>
    </row>
    <row r="820" spans="3:15" s="12" customFormat="1" ht="11.25">
      <c r="C820" s="125"/>
      <c r="G820" s="10"/>
      <c r="I820" s="10"/>
      <c r="J820" s="10"/>
      <c r="K820" s="10"/>
      <c r="M820" s="10"/>
      <c r="O820" s="29"/>
    </row>
    <row r="821" spans="3:15" s="12" customFormat="1" ht="11.25">
      <c r="C821" s="125"/>
      <c r="G821" s="10"/>
      <c r="I821" s="10"/>
      <c r="J821" s="10"/>
      <c r="K821" s="10"/>
      <c r="M821" s="10"/>
      <c r="O821" s="29"/>
    </row>
    <row r="822" spans="3:15" s="12" customFormat="1" ht="11.25">
      <c r="C822" s="125"/>
      <c r="G822" s="10"/>
      <c r="I822" s="10"/>
      <c r="J822" s="10"/>
      <c r="K822" s="10"/>
      <c r="M822" s="10"/>
      <c r="O822" s="29"/>
    </row>
    <row r="823" spans="3:15" s="12" customFormat="1" ht="11.25">
      <c r="C823" s="125"/>
      <c r="G823" s="10"/>
      <c r="I823" s="10"/>
      <c r="J823" s="10"/>
      <c r="K823" s="10"/>
      <c r="M823" s="10"/>
      <c r="O823" s="29"/>
    </row>
    <row r="824" spans="3:15" s="12" customFormat="1" ht="11.25">
      <c r="C824" s="125"/>
      <c r="G824" s="10"/>
      <c r="I824" s="10"/>
      <c r="J824" s="10"/>
      <c r="K824" s="10"/>
      <c r="M824" s="10"/>
      <c r="O824" s="29"/>
    </row>
    <row r="825" spans="3:15" s="12" customFormat="1" ht="11.25">
      <c r="C825" s="125"/>
      <c r="G825" s="10"/>
      <c r="I825" s="10"/>
      <c r="J825" s="10"/>
      <c r="K825" s="10"/>
      <c r="M825" s="10"/>
      <c r="O825" s="29"/>
    </row>
    <row r="826" spans="3:15" s="12" customFormat="1" ht="11.25">
      <c r="C826" s="125"/>
      <c r="G826" s="10"/>
      <c r="I826" s="10"/>
      <c r="J826" s="10"/>
      <c r="K826" s="10"/>
      <c r="M826" s="10"/>
      <c r="O826" s="29"/>
    </row>
    <row r="827" spans="3:15" s="12" customFormat="1" ht="11.25">
      <c r="C827" s="125"/>
      <c r="G827" s="10"/>
      <c r="I827" s="10"/>
      <c r="J827" s="10"/>
      <c r="K827" s="10"/>
      <c r="M827" s="10"/>
      <c r="O827" s="29"/>
    </row>
    <row r="828" spans="3:15" s="12" customFormat="1" ht="11.25">
      <c r="C828" s="125"/>
      <c r="G828" s="10"/>
      <c r="I828" s="10"/>
      <c r="J828" s="10"/>
      <c r="K828" s="10"/>
      <c r="M828" s="10"/>
      <c r="O828" s="29"/>
    </row>
    <row r="829" spans="3:15" s="12" customFormat="1" ht="11.25">
      <c r="C829" s="125"/>
      <c r="G829" s="10"/>
      <c r="I829" s="10"/>
      <c r="J829" s="10"/>
      <c r="K829" s="10"/>
      <c r="M829" s="10"/>
      <c r="O829" s="29"/>
    </row>
    <row r="830" spans="3:15" s="12" customFormat="1" ht="11.25">
      <c r="C830" s="125"/>
      <c r="G830" s="10"/>
      <c r="I830" s="10"/>
      <c r="J830" s="10"/>
      <c r="K830" s="10"/>
      <c r="M830" s="10"/>
      <c r="O830" s="29"/>
    </row>
    <row r="831" spans="3:15" s="12" customFormat="1" ht="11.25">
      <c r="C831" s="125"/>
      <c r="G831" s="10"/>
      <c r="I831" s="10"/>
      <c r="J831" s="10"/>
      <c r="K831" s="10"/>
      <c r="M831" s="10"/>
      <c r="O831" s="29"/>
    </row>
    <row r="832" spans="3:15" s="12" customFormat="1" ht="11.25">
      <c r="C832" s="125"/>
      <c r="G832" s="10"/>
      <c r="I832" s="10"/>
      <c r="J832" s="10"/>
      <c r="K832" s="10"/>
      <c r="M832" s="10"/>
      <c r="O832" s="29"/>
    </row>
    <row r="833" spans="3:15" s="12" customFormat="1" ht="11.25">
      <c r="C833" s="125"/>
      <c r="G833" s="10"/>
      <c r="I833" s="10"/>
      <c r="J833" s="10"/>
      <c r="K833" s="10"/>
      <c r="M833" s="10"/>
      <c r="O833" s="29"/>
    </row>
    <row r="834" spans="3:15" s="12" customFormat="1" ht="11.25">
      <c r="C834" s="125"/>
      <c r="G834" s="10"/>
      <c r="I834" s="10"/>
      <c r="J834" s="10"/>
      <c r="K834" s="10"/>
      <c r="M834" s="10"/>
      <c r="O834" s="29"/>
    </row>
    <row r="835" spans="3:15" s="12" customFormat="1" ht="11.25">
      <c r="C835" s="125"/>
      <c r="G835" s="10"/>
      <c r="I835" s="10"/>
      <c r="J835" s="10"/>
      <c r="K835" s="10"/>
      <c r="M835" s="10"/>
      <c r="O835" s="29"/>
    </row>
    <row r="836" spans="3:15" s="12" customFormat="1" ht="11.25">
      <c r="C836" s="125"/>
      <c r="G836" s="10"/>
      <c r="I836" s="10"/>
      <c r="J836" s="10"/>
      <c r="K836" s="10"/>
      <c r="M836" s="10"/>
      <c r="O836" s="29"/>
    </row>
    <row r="837" spans="3:15" s="12" customFormat="1" ht="11.25">
      <c r="C837" s="125"/>
      <c r="G837" s="10"/>
      <c r="I837" s="10"/>
      <c r="J837" s="10"/>
      <c r="K837" s="10"/>
      <c r="M837" s="10"/>
      <c r="O837" s="29"/>
    </row>
    <row r="838" spans="3:15" s="12" customFormat="1" ht="11.25">
      <c r="C838" s="125"/>
      <c r="G838" s="10"/>
      <c r="I838" s="10"/>
      <c r="J838" s="10"/>
      <c r="K838" s="10"/>
      <c r="M838" s="10"/>
      <c r="O838" s="29"/>
    </row>
    <row r="839" spans="3:15" s="12" customFormat="1" ht="11.25">
      <c r="C839" s="125"/>
      <c r="G839" s="10"/>
      <c r="I839" s="10"/>
      <c r="J839" s="10"/>
      <c r="K839" s="10"/>
      <c r="M839" s="10"/>
      <c r="O839" s="29"/>
    </row>
    <row r="840" spans="3:15" s="12" customFormat="1" ht="11.25">
      <c r="C840" s="125"/>
      <c r="G840" s="10"/>
      <c r="I840" s="10"/>
      <c r="J840" s="10"/>
      <c r="K840" s="10"/>
      <c r="M840" s="10"/>
      <c r="O840" s="29"/>
    </row>
    <row r="841" spans="3:15" s="12" customFormat="1" ht="11.25">
      <c r="C841" s="125"/>
      <c r="G841" s="10"/>
      <c r="I841" s="10"/>
      <c r="J841" s="10"/>
      <c r="K841" s="10"/>
      <c r="M841" s="10"/>
      <c r="O841" s="29"/>
    </row>
    <row r="842" spans="3:15" s="12" customFormat="1" ht="11.25">
      <c r="C842" s="125"/>
      <c r="G842" s="10"/>
      <c r="I842" s="10"/>
      <c r="J842" s="10"/>
      <c r="K842" s="10"/>
      <c r="M842" s="10"/>
      <c r="O842" s="29"/>
    </row>
    <row r="843" spans="3:15" s="12" customFormat="1" ht="11.25">
      <c r="C843" s="125"/>
      <c r="G843" s="10"/>
      <c r="I843" s="10"/>
      <c r="J843" s="10"/>
      <c r="K843" s="10"/>
      <c r="M843" s="10"/>
      <c r="O843" s="29"/>
    </row>
    <row r="844" spans="3:15" s="12" customFormat="1" ht="11.25">
      <c r="C844" s="125"/>
      <c r="G844" s="10"/>
      <c r="I844" s="10"/>
      <c r="J844" s="10"/>
      <c r="K844" s="10"/>
      <c r="M844" s="10"/>
      <c r="O844" s="29"/>
    </row>
    <row r="845" spans="3:15" s="12" customFormat="1" ht="11.25">
      <c r="C845" s="125"/>
      <c r="G845" s="10"/>
      <c r="I845" s="10"/>
      <c r="J845" s="10"/>
      <c r="K845" s="10"/>
      <c r="M845" s="10"/>
      <c r="O845" s="29"/>
    </row>
    <row r="846" spans="3:15" s="12" customFormat="1" ht="11.25">
      <c r="C846" s="125"/>
      <c r="G846" s="10"/>
      <c r="I846" s="10"/>
      <c r="J846" s="10"/>
      <c r="K846" s="10"/>
      <c r="M846" s="10"/>
      <c r="O846" s="29"/>
    </row>
    <row r="847" spans="3:15" s="12" customFormat="1" ht="11.25">
      <c r="C847" s="125"/>
      <c r="G847" s="10"/>
      <c r="I847" s="10"/>
      <c r="J847" s="10"/>
      <c r="K847" s="10"/>
      <c r="M847" s="10"/>
      <c r="O847" s="29"/>
    </row>
    <row r="848" spans="3:15" s="12" customFormat="1" ht="11.25">
      <c r="C848" s="125"/>
      <c r="G848" s="10"/>
      <c r="I848" s="10"/>
      <c r="J848" s="10"/>
      <c r="K848" s="10"/>
      <c r="M848" s="10"/>
      <c r="O848" s="29"/>
    </row>
    <row r="849" spans="3:15" s="12" customFormat="1" ht="11.25">
      <c r="C849" s="125"/>
      <c r="G849" s="10"/>
      <c r="I849" s="10"/>
      <c r="J849" s="10"/>
      <c r="K849" s="10"/>
      <c r="M849" s="10"/>
      <c r="O849" s="29"/>
    </row>
    <row r="850" spans="3:15" s="12" customFormat="1" ht="11.25">
      <c r="C850" s="125"/>
      <c r="G850" s="10"/>
      <c r="I850" s="10"/>
      <c r="J850" s="10"/>
      <c r="K850" s="10"/>
      <c r="M850" s="10"/>
      <c r="O850" s="29"/>
    </row>
    <row r="851" spans="3:15" s="12" customFormat="1" ht="11.25">
      <c r="C851" s="125"/>
      <c r="G851" s="10"/>
      <c r="I851" s="10"/>
      <c r="J851" s="10"/>
      <c r="K851" s="10"/>
      <c r="M851" s="10"/>
      <c r="O851" s="29"/>
    </row>
    <row r="852" spans="3:15" s="12" customFormat="1" ht="11.25">
      <c r="C852" s="125"/>
      <c r="G852" s="10"/>
      <c r="I852" s="10"/>
      <c r="J852" s="10"/>
      <c r="K852" s="10"/>
      <c r="M852" s="10"/>
      <c r="O852" s="29"/>
    </row>
    <row r="853" spans="3:15" s="12" customFormat="1" ht="11.25">
      <c r="C853" s="125"/>
      <c r="G853" s="10"/>
      <c r="I853" s="10"/>
      <c r="J853" s="10"/>
      <c r="K853" s="10"/>
      <c r="M853" s="10"/>
      <c r="O853" s="29"/>
    </row>
    <row r="854" spans="3:15" s="12" customFormat="1" ht="11.25">
      <c r="C854" s="125"/>
      <c r="G854" s="10"/>
      <c r="I854" s="10"/>
      <c r="J854" s="10"/>
      <c r="K854" s="10"/>
      <c r="M854" s="10"/>
      <c r="O854" s="29"/>
    </row>
    <row r="855" spans="3:15" s="12" customFormat="1" ht="11.25">
      <c r="C855" s="125"/>
      <c r="G855" s="10"/>
      <c r="I855" s="10"/>
      <c r="J855" s="10"/>
      <c r="K855" s="10"/>
      <c r="M855" s="10"/>
      <c r="O855" s="29"/>
    </row>
    <row r="856" spans="3:15" s="12" customFormat="1" ht="11.25">
      <c r="C856" s="125"/>
      <c r="G856" s="10"/>
      <c r="I856" s="10"/>
      <c r="J856" s="10"/>
      <c r="K856" s="10"/>
      <c r="M856" s="10"/>
      <c r="O856" s="29"/>
    </row>
    <row r="857" spans="3:15" s="12" customFormat="1" ht="11.25">
      <c r="C857" s="125"/>
      <c r="G857" s="10"/>
      <c r="I857" s="10"/>
      <c r="J857" s="10"/>
      <c r="K857" s="10"/>
      <c r="M857" s="10"/>
      <c r="O857" s="29"/>
    </row>
    <row r="858" spans="3:15" s="12" customFormat="1" ht="11.25">
      <c r="C858" s="125"/>
      <c r="G858" s="10"/>
      <c r="I858" s="10"/>
      <c r="J858" s="10"/>
      <c r="K858" s="10"/>
      <c r="M858" s="10"/>
      <c r="O858" s="29"/>
    </row>
    <row r="859" spans="3:15" s="12" customFormat="1" ht="11.25">
      <c r="C859" s="125"/>
      <c r="G859" s="10"/>
      <c r="I859" s="10"/>
      <c r="J859" s="10"/>
      <c r="K859" s="10"/>
      <c r="M859" s="10"/>
      <c r="O859" s="29"/>
    </row>
    <row r="860" spans="3:15" s="12" customFormat="1" ht="11.25">
      <c r="C860" s="125"/>
      <c r="G860" s="10"/>
      <c r="I860" s="10"/>
      <c r="J860" s="10"/>
      <c r="K860" s="10"/>
      <c r="M860" s="10"/>
      <c r="O860" s="29"/>
    </row>
    <row r="861" spans="3:15" s="12" customFormat="1" ht="11.25">
      <c r="C861" s="125"/>
      <c r="G861" s="10"/>
      <c r="I861" s="10"/>
      <c r="J861" s="10"/>
      <c r="K861" s="10"/>
      <c r="M861" s="10"/>
      <c r="O861" s="29"/>
    </row>
    <row r="862" spans="3:15" s="12" customFormat="1" ht="11.25">
      <c r="C862" s="125"/>
      <c r="G862" s="10"/>
      <c r="I862" s="10"/>
      <c r="J862" s="10"/>
      <c r="K862" s="10"/>
      <c r="M862" s="10"/>
      <c r="O862" s="29"/>
    </row>
    <row r="863" spans="3:15" s="12" customFormat="1" ht="11.25">
      <c r="C863" s="125"/>
      <c r="G863" s="10"/>
      <c r="I863" s="10"/>
      <c r="J863" s="10"/>
      <c r="K863" s="10"/>
      <c r="M863" s="10"/>
      <c r="O863" s="29"/>
    </row>
    <row r="864" spans="3:15" s="12" customFormat="1" ht="11.25">
      <c r="C864" s="125"/>
      <c r="G864" s="10"/>
      <c r="I864" s="10"/>
      <c r="J864" s="10"/>
      <c r="K864" s="10"/>
      <c r="M864" s="10"/>
      <c r="O864" s="29"/>
    </row>
    <row r="865" spans="3:15" s="12" customFormat="1" ht="11.25">
      <c r="C865" s="125"/>
      <c r="G865" s="10"/>
      <c r="I865" s="10"/>
      <c r="J865" s="10"/>
      <c r="K865" s="10"/>
      <c r="M865" s="10"/>
      <c r="O865" s="29"/>
    </row>
    <row r="866" spans="3:15" s="12" customFormat="1" ht="11.25">
      <c r="C866" s="125"/>
      <c r="G866" s="10"/>
      <c r="I866" s="10"/>
      <c r="J866" s="10"/>
      <c r="K866" s="10"/>
      <c r="M866" s="10"/>
      <c r="O866" s="29"/>
    </row>
    <row r="867" spans="3:15" s="12" customFormat="1" ht="11.25">
      <c r="C867" s="125"/>
      <c r="G867" s="10"/>
      <c r="I867" s="10"/>
      <c r="J867" s="10"/>
      <c r="K867" s="10"/>
      <c r="M867" s="10"/>
      <c r="O867" s="29"/>
    </row>
    <row r="868" spans="3:15" s="12" customFormat="1" ht="11.25">
      <c r="C868" s="125"/>
      <c r="G868" s="10"/>
      <c r="I868" s="10"/>
      <c r="J868" s="10"/>
      <c r="K868" s="10"/>
      <c r="M868" s="10"/>
      <c r="O868" s="29"/>
    </row>
    <row r="869" spans="3:15" s="12" customFormat="1" ht="11.25">
      <c r="C869" s="125"/>
      <c r="G869" s="10"/>
      <c r="I869" s="10"/>
      <c r="J869" s="10"/>
      <c r="K869" s="10"/>
      <c r="M869" s="10"/>
      <c r="O869" s="29"/>
    </row>
    <row r="870" spans="3:15" s="12" customFormat="1" ht="11.25">
      <c r="C870" s="125"/>
      <c r="G870" s="10"/>
      <c r="I870" s="10"/>
      <c r="J870" s="10"/>
      <c r="K870" s="10"/>
      <c r="M870" s="10"/>
      <c r="O870" s="29"/>
    </row>
    <row r="871" spans="3:15" s="12" customFormat="1" ht="11.25">
      <c r="C871" s="125"/>
      <c r="G871" s="10"/>
      <c r="I871" s="10"/>
      <c r="J871" s="10"/>
      <c r="K871" s="10"/>
      <c r="M871" s="10"/>
      <c r="O871" s="29"/>
    </row>
    <row r="872" spans="3:15" s="12" customFormat="1" ht="11.25">
      <c r="C872" s="125"/>
      <c r="G872" s="10"/>
      <c r="I872" s="10"/>
      <c r="J872" s="10"/>
      <c r="K872" s="10"/>
      <c r="M872" s="10"/>
      <c r="O872" s="29"/>
    </row>
    <row r="873" spans="3:15" s="12" customFormat="1" ht="11.25">
      <c r="C873" s="125"/>
      <c r="G873" s="10"/>
      <c r="I873" s="10"/>
      <c r="J873" s="10"/>
      <c r="K873" s="10"/>
      <c r="M873" s="10"/>
      <c r="O873" s="29"/>
    </row>
    <row r="874" spans="3:15" s="12" customFormat="1" ht="11.25">
      <c r="C874" s="125"/>
      <c r="G874" s="10"/>
      <c r="I874" s="10"/>
      <c r="J874" s="10"/>
      <c r="K874" s="10"/>
      <c r="M874" s="10"/>
      <c r="O874" s="29"/>
    </row>
    <row r="875" spans="3:15" s="12" customFormat="1" ht="11.25">
      <c r="C875" s="125"/>
      <c r="G875" s="10"/>
      <c r="I875" s="10"/>
      <c r="J875" s="10"/>
      <c r="K875" s="10"/>
      <c r="M875" s="10"/>
      <c r="O875" s="29"/>
    </row>
    <row r="876" spans="3:15" s="12" customFormat="1" ht="11.25">
      <c r="C876" s="125"/>
      <c r="G876" s="10"/>
      <c r="I876" s="10"/>
      <c r="J876" s="10"/>
      <c r="K876" s="10"/>
      <c r="M876" s="10"/>
      <c r="O876" s="29"/>
    </row>
    <row r="877" spans="3:15" s="12" customFormat="1" ht="11.25">
      <c r="C877" s="125"/>
      <c r="G877" s="10"/>
      <c r="I877" s="10"/>
      <c r="J877" s="10"/>
      <c r="K877" s="10"/>
      <c r="M877" s="10"/>
      <c r="O877" s="29"/>
    </row>
    <row r="878" spans="3:15" s="12" customFormat="1" ht="11.25">
      <c r="C878" s="125"/>
      <c r="G878" s="10"/>
      <c r="I878" s="10"/>
      <c r="J878" s="10"/>
      <c r="K878" s="10"/>
      <c r="M878" s="10"/>
      <c r="O878" s="29"/>
    </row>
    <row r="879" spans="3:15" s="12" customFormat="1" ht="11.25">
      <c r="C879" s="125"/>
      <c r="G879" s="10"/>
      <c r="I879" s="10"/>
      <c r="J879" s="10"/>
      <c r="K879" s="10"/>
      <c r="M879" s="10"/>
      <c r="O879" s="29"/>
    </row>
    <row r="880" spans="3:15" s="12" customFormat="1" ht="11.25">
      <c r="C880" s="125"/>
      <c r="G880" s="10"/>
      <c r="I880" s="10"/>
      <c r="J880" s="10"/>
      <c r="K880" s="10"/>
      <c r="M880" s="10"/>
      <c r="O880" s="29"/>
    </row>
    <row r="881" spans="3:15" s="12" customFormat="1" ht="11.25">
      <c r="C881" s="125"/>
      <c r="G881" s="10"/>
      <c r="I881" s="10"/>
      <c r="J881" s="10"/>
      <c r="K881" s="10"/>
      <c r="M881" s="10"/>
      <c r="O881" s="29"/>
    </row>
    <row r="882" spans="3:15" s="12" customFormat="1" ht="11.25">
      <c r="C882" s="125"/>
      <c r="G882" s="10"/>
      <c r="I882" s="10"/>
      <c r="J882" s="10"/>
      <c r="K882" s="10"/>
      <c r="M882" s="10"/>
      <c r="O882" s="29"/>
    </row>
    <row r="883" spans="3:15" s="12" customFormat="1" ht="11.25">
      <c r="C883" s="125"/>
      <c r="G883" s="10"/>
      <c r="I883" s="10"/>
      <c r="J883" s="10"/>
      <c r="K883" s="10"/>
      <c r="M883" s="10"/>
      <c r="O883" s="29"/>
    </row>
    <row r="884" spans="3:15" s="12" customFormat="1" ht="11.25">
      <c r="C884" s="125"/>
      <c r="G884" s="10"/>
      <c r="I884" s="10"/>
      <c r="J884" s="10"/>
      <c r="K884" s="10"/>
      <c r="M884" s="10"/>
      <c r="O884" s="29"/>
    </row>
    <row r="885" spans="3:15" s="12" customFormat="1" ht="11.25">
      <c r="C885" s="125"/>
      <c r="G885" s="10"/>
      <c r="I885" s="10"/>
      <c r="J885" s="10"/>
      <c r="K885" s="10"/>
      <c r="M885" s="10"/>
      <c r="O885" s="29"/>
    </row>
    <row r="886" spans="3:15" s="12" customFormat="1" ht="11.25">
      <c r="C886" s="125"/>
      <c r="G886" s="10"/>
      <c r="I886" s="10"/>
      <c r="J886" s="10"/>
      <c r="K886" s="10"/>
      <c r="M886" s="10"/>
      <c r="O886" s="29"/>
    </row>
    <row r="887" spans="3:15" s="12" customFormat="1" ht="11.25">
      <c r="C887" s="125"/>
      <c r="G887" s="10"/>
      <c r="I887" s="10"/>
      <c r="J887" s="10"/>
      <c r="K887" s="10"/>
      <c r="M887" s="10"/>
      <c r="O887" s="29"/>
    </row>
    <row r="888" spans="3:15" s="12" customFormat="1" ht="11.25">
      <c r="C888" s="125"/>
      <c r="G888" s="10"/>
      <c r="I888" s="10"/>
      <c r="J888" s="10"/>
      <c r="K888" s="10"/>
      <c r="M888" s="10"/>
      <c r="O888" s="29"/>
    </row>
    <row r="889" spans="3:15" s="12" customFormat="1" ht="11.25">
      <c r="C889" s="125"/>
      <c r="G889" s="10"/>
      <c r="I889" s="10"/>
      <c r="J889" s="10"/>
      <c r="K889" s="10"/>
      <c r="M889" s="10"/>
      <c r="O889" s="29"/>
    </row>
    <row r="890" spans="3:15" s="12" customFormat="1" ht="11.25">
      <c r="C890" s="125"/>
      <c r="G890" s="10"/>
      <c r="I890" s="10"/>
      <c r="J890" s="10"/>
      <c r="K890" s="10"/>
      <c r="M890" s="10"/>
      <c r="O890" s="29"/>
    </row>
    <row r="891" spans="3:15" s="12" customFormat="1" ht="11.25">
      <c r="C891" s="125"/>
      <c r="G891" s="10"/>
      <c r="I891" s="10"/>
      <c r="J891" s="10"/>
      <c r="K891" s="10"/>
      <c r="M891" s="10"/>
      <c r="O891" s="29"/>
    </row>
    <row r="892" spans="3:15" s="12" customFormat="1" ht="11.25">
      <c r="C892" s="125"/>
      <c r="G892" s="10"/>
      <c r="I892" s="10"/>
      <c r="J892" s="10"/>
      <c r="K892" s="10"/>
      <c r="M892" s="10"/>
      <c r="O892" s="29"/>
    </row>
    <row r="893" spans="3:15" s="12" customFormat="1" ht="11.25">
      <c r="C893" s="125"/>
      <c r="G893" s="10"/>
      <c r="I893" s="10"/>
      <c r="J893" s="10"/>
      <c r="K893" s="10"/>
      <c r="M893" s="10"/>
      <c r="O893" s="29"/>
    </row>
    <row r="894" spans="3:15" s="12" customFormat="1" ht="11.25">
      <c r="C894" s="125"/>
      <c r="G894" s="10"/>
      <c r="I894" s="10"/>
      <c r="J894" s="10"/>
      <c r="K894" s="10"/>
      <c r="M894" s="10"/>
      <c r="O894" s="29"/>
    </row>
    <row r="895" spans="3:15" s="12" customFormat="1" ht="11.25">
      <c r="C895" s="125"/>
      <c r="G895" s="10"/>
      <c r="I895" s="10"/>
      <c r="J895" s="10"/>
      <c r="K895" s="10"/>
      <c r="M895" s="10"/>
      <c r="O895" s="29"/>
    </row>
    <row r="896" spans="3:15" s="12" customFormat="1" ht="11.25">
      <c r="C896" s="125"/>
      <c r="G896" s="10"/>
      <c r="I896" s="10"/>
      <c r="J896" s="10"/>
      <c r="K896" s="10"/>
      <c r="M896" s="10"/>
      <c r="O896" s="29"/>
    </row>
    <row r="897" spans="3:15" s="12" customFormat="1" ht="11.25">
      <c r="C897" s="125"/>
      <c r="G897" s="10"/>
      <c r="I897" s="10"/>
      <c r="J897" s="10"/>
      <c r="K897" s="10"/>
      <c r="M897" s="10"/>
      <c r="O897" s="29"/>
    </row>
    <row r="898" spans="3:15" s="12" customFormat="1" ht="11.25">
      <c r="C898" s="125"/>
      <c r="G898" s="10"/>
      <c r="I898" s="10"/>
      <c r="J898" s="10"/>
      <c r="K898" s="10"/>
      <c r="M898" s="10"/>
      <c r="O898" s="29"/>
    </row>
    <row r="899" spans="3:15" s="12" customFormat="1" ht="11.25">
      <c r="C899" s="125"/>
      <c r="G899" s="10"/>
      <c r="I899" s="10"/>
      <c r="J899" s="10"/>
      <c r="K899" s="10"/>
      <c r="M899" s="10"/>
      <c r="O899" s="29"/>
    </row>
    <row r="900" spans="3:15" s="12" customFormat="1" ht="11.25">
      <c r="C900" s="125"/>
      <c r="G900" s="10"/>
      <c r="I900" s="10"/>
      <c r="J900" s="10"/>
      <c r="K900" s="10"/>
      <c r="M900" s="10"/>
      <c r="O900" s="29"/>
    </row>
    <row r="901" spans="3:15" s="12" customFormat="1" ht="11.25">
      <c r="C901" s="125"/>
      <c r="G901" s="10"/>
      <c r="I901" s="10"/>
      <c r="J901" s="10"/>
      <c r="K901" s="10"/>
      <c r="M901" s="10"/>
      <c r="O901" s="29"/>
    </row>
    <row r="902" spans="3:15" s="12" customFormat="1" ht="11.25">
      <c r="C902" s="125"/>
      <c r="G902" s="10"/>
      <c r="I902" s="10"/>
      <c r="J902" s="10"/>
      <c r="K902" s="10"/>
      <c r="M902" s="10"/>
      <c r="O902" s="29"/>
    </row>
    <row r="903" spans="3:15" s="12" customFormat="1" ht="11.25">
      <c r="C903" s="125"/>
      <c r="G903" s="10"/>
      <c r="I903" s="10"/>
      <c r="J903" s="10"/>
      <c r="K903" s="10"/>
      <c r="M903" s="10"/>
      <c r="O903" s="29"/>
    </row>
    <row r="904" spans="3:15" s="12" customFormat="1" ht="11.25">
      <c r="C904" s="125"/>
      <c r="G904" s="10"/>
      <c r="I904" s="10"/>
      <c r="J904" s="10"/>
      <c r="K904" s="10"/>
      <c r="M904" s="10"/>
      <c r="O904" s="29"/>
    </row>
    <row r="905" spans="3:15" s="12" customFormat="1" ht="11.25">
      <c r="C905" s="125"/>
      <c r="G905" s="10"/>
      <c r="I905" s="10"/>
      <c r="J905" s="10"/>
      <c r="K905" s="10"/>
      <c r="M905" s="10"/>
      <c r="O905" s="29"/>
    </row>
    <row r="906" spans="3:15" s="12" customFormat="1" ht="11.25">
      <c r="C906" s="125"/>
      <c r="G906" s="10"/>
      <c r="I906" s="10"/>
      <c r="J906" s="10"/>
      <c r="K906" s="10"/>
      <c r="M906" s="10"/>
      <c r="O906" s="29"/>
    </row>
    <row r="907" spans="3:15" s="12" customFormat="1" ht="11.25">
      <c r="C907" s="125"/>
      <c r="G907" s="10"/>
      <c r="I907" s="10"/>
      <c r="J907" s="10"/>
      <c r="K907" s="10"/>
      <c r="M907" s="10"/>
      <c r="O907" s="29"/>
    </row>
    <row r="908" spans="3:15" s="12" customFormat="1" ht="11.25">
      <c r="C908" s="125"/>
      <c r="G908" s="10"/>
      <c r="I908" s="10"/>
      <c r="J908" s="10"/>
      <c r="K908" s="10"/>
      <c r="M908" s="10"/>
      <c r="O908" s="29"/>
    </row>
    <row r="909" spans="3:15" s="12" customFormat="1" ht="11.25">
      <c r="C909" s="125"/>
      <c r="G909" s="10"/>
      <c r="I909" s="10"/>
      <c r="J909" s="10"/>
      <c r="K909" s="10"/>
      <c r="M909" s="10"/>
      <c r="O909" s="29"/>
    </row>
    <row r="910" spans="3:15" s="12" customFormat="1" ht="11.25">
      <c r="C910" s="125"/>
      <c r="G910" s="10"/>
      <c r="I910" s="10"/>
      <c r="J910" s="10"/>
      <c r="K910" s="10"/>
      <c r="M910" s="10"/>
      <c r="O910" s="29"/>
    </row>
    <row r="911" spans="3:15" s="12" customFormat="1" ht="11.25">
      <c r="C911" s="125"/>
      <c r="G911" s="10"/>
      <c r="I911" s="10"/>
      <c r="J911" s="10"/>
      <c r="K911" s="10"/>
      <c r="M911" s="10"/>
      <c r="O911" s="29"/>
    </row>
    <row r="912" spans="3:15" s="12" customFormat="1" ht="11.25">
      <c r="C912" s="125"/>
      <c r="G912" s="10"/>
      <c r="I912" s="10"/>
      <c r="J912" s="10"/>
      <c r="K912" s="10"/>
      <c r="M912" s="10"/>
      <c r="O912" s="29"/>
    </row>
    <row r="913" spans="3:15" s="12" customFormat="1" ht="11.25">
      <c r="C913" s="125"/>
      <c r="G913" s="10"/>
      <c r="I913" s="10"/>
      <c r="J913" s="10"/>
      <c r="K913" s="10"/>
      <c r="M913" s="10"/>
      <c r="O913" s="29"/>
    </row>
    <row r="914" spans="3:15" s="12" customFormat="1" ht="11.25">
      <c r="C914" s="125"/>
      <c r="G914" s="10"/>
      <c r="I914" s="10"/>
      <c r="J914" s="10"/>
      <c r="K914" s="10"/>
      <c r="M914" s="10"/>
      <c r="O914" s="29"/>
    </row>
    <row r="915" spans="3:15" s="12" customFormat="1" ht="11.25">
      <c r="C915" s="125"/>
      <c r="G915" s="10"/>
      <c r="I915" s="10"/>
      <c r="J915" s="10"/>
      <c r="K915" s="10"/>
      <c r="M915" s="10"/>
      <c r="O915" s="29"/>
    </row>
    <row r="916" spans="3:15" s="12" customFormat="1" ht="11.25">
      <c r="C916" s="125"/>
      <c r="G916" s="10"/>
      <c r="I916" s="10"/>
      <c r="J916" s="10"/>
      <c r="K916" s="10"/>
      <c r="M916" s="10"/>
      <c r="O916" s="29"/>
    </row>
    <row r="917" spans="3:15" s="12" customFormat="1" ht="11.25">
      <c r="C917" s="125"/>
      <c r="G917" s="10"/>
      <c r="I917" s="10"/>
      <c r="J917" s="10"/>
      <c r="K917" s="10"/>
      <c r="M917" s="10"/>
      <c r="O917" s="29"/>
    </row>
    <row r="918" spans="3:15" s="12" customFormat="1" ht="11.25">
      <c r="C918" s="125"/>
      <c r="G918" s="10"/>
      <c r="I918" s="10"/>
      <c r="J918" s="10"/>
      <c r="K918" s="10"/>
      <c r="M918" s="10"/>
      <c r="O918" s="29"/>
    </row>
    <row r="919" spans="3:15" s="12" customFormat="1" ht="11.25">
      <c r="C919" s="125"/>
      <c r="G919" s="10"/>
      <c r="I919" s="10"/>
      <c r="J919" s="10"/>
      <c r="K919" s="10"/>
      <c r="M919" s="10"/>
      <c r="O919" s="29"/>
    </row>
    <row r="920" spans="3:15" s="12" customFormat="1" ht="11.25">
      <c r="C920" s="125"/>
      <c r="G920" s="10"/>
      <c r="I920" s="10"/>
      <c r="J920" s="10"/>
      <c r="K920" s="10"/>
      <c r="M920" s="10"/>
      <c r="O920" s="29"/>
    </row>
    <row r="921" spans="3:15" s="12" customFormat="1" ht="11.25">
      <c r="C921" s="125"/>
      <c r="G921" s="10"/>
      <c r="I921" s="10"/>
      <c r="J921" s="10"/>
      <c r="K921" s="10"/>
      <c r="M921" s="10"/>
      <c r="O921" s="29"/>
    </row>
    <row r="922" spans="3:15" s="12" customFormat="1" ht="11.25">
      <c r="C922" s="125"/>
      <c r="G922" s="10"/>
      <c r="I922" s="10"/>
      <c r="J922" s="10"/>
      <c r="K922" s="10"/>
      <c r="M922" s="10"/>
      <c r="O922" s="29"/>
    </row>
    <row r="923" spans="3:15" s="12" customFormat="1" ht="11.25">
      <c r="C923" s="125"/>
      <c r="G923" s="10"/>
      <c r="I923" s="10"/>
      <c r="J923" s="10"/>
      <c r="K923" s="10"/>
      <c r="M923" s="10"/>
      <c r="O923" s="29"/>
    </row>
    <row r="924" spans="3:15" s="12" customFormat="1" ht="11.25">
      <c r="C924" s="125"/>
      <c r="G924" s="10"/>
      <c r="I924" s="10"/>
      <c r="J924" s="10"/>
      <c r="K924" s="10"/>
      <c r="M924" s="10"/>
      <c r="O924" s="29"/>
    </row>
    <row r="925" spans="3:15" s="12" customFormat="1" ht="11.25">
      <c r="C925" s="125"/>
      <c r="G925" s="10"/>
      <c r="I925" s="10"/>
      <c r="J925" s="10"/>
      <c r="K925" s="10"/>
      <c r="M925" s="10"/>
      <c r="O925" s="29"/>
    </row>
    <row r="926" spans="3:15" s="12" customFormat="1" ht="11.25">
      <c r="C926" s="125"/>
      <c r="G926" s="10"/>
      <c r="I926" s="10"/>
      <c r="J926" s="10"/>
      <c r="K926" s="10"/>
      <c r="M926" s="10"/>
      <c r="O926" s="29"/>
    </row>
    <row r="927" spans="3:15" s="12" customFormat="1" ht="11.25">
      <c r="C927" s="125"/>
      <c r="G927" s="10"/>
      <c r="I927" s="10"/>
      <c r="J927" s="10"/>
      <c r="K927" s="10"/>
      <c r="M927" s="10"/>
      <c r="O927" s="29"/>
    </row>
    <row r="928" spans="3:15" s="12" customFormat="1" ht="11.25">
      <c r="C928" s="125"/>
      <c r="G928" s="10"/>
      <c r="I928" s="10"/>
      <c r="J928" s="10"/>
      <c r="K928" s="10"/>
      <c r="M928" s="10"/>
      <c r="O928" s="29"/>
    </row>
    <row r="929" spans="3:15" s="12" customFormat="1" ht="11.25">
      <c r="C929" s="125"/>
      <c r="G929" s="10"/>
      <c r="I929" s="10"/>
      <c r="J929" s="10"/>
      <c r="K929" s="10"/>
      <c r="M929" s="10"/>
      <c r="O929" s="29"/>
    </row>
    <row r="930" spans="3:15" s="12" customFormat="1" ht="11.25">
      <c r="C930" s="125"/>
      <c r="G930" s="10"/>
      <c r="I930" s="10"/>
      <c r="J930" s="10"/>
      <c r="K930" s="10"/>
      <c r="M930" s="10"/>
      <c r="O930" s="29"/>
    </row>
    <row r="931" spans="3:15" s="12" customFormat="1" ht="11.25">
      <c r="C931" s="125"/>
      <c r="G931" s="10"/>
      <c r="I931" s="10"/>
      <c r="J931" s="10"/>
      <c r="K931" s="10"/>
      <c r="M931" s="10"/>
      <c r="O931" s="29"/>
    </row>
    <row r="932" spans="3:15" s="12" customFormat="1" ht="11.25">
      <c r="C932" s="125"/>
      <c r="G932" s="10"/>
      <c r="I932" s="10"/>
      <c r="J932" s="10"/>
      <c r="K932" s="10"/>
      <c r="M932" s="10"/>
      <c r="O932" s="29"/>
    </row>
    <row r="933" spans="3:15" s="12" customFormat="1" ht="11.25">
      <c r="C933" s="125"/>
      <c r="G933" s="10"/>
      <c r="I933" s="10"/>
      <c r="J933" s="10"/>
      <c r="K933" s="10"/>
      <c r="M933" s="10"/>
      <c r="O933" s="29"/>
    </row>
    <row r="934" spans="3:15" s="12" customFormat="1" ht="11.25">
      <c r="C934" s="125"/>
      <c r="G934" s="10"/>
      <c r="I934" s="10"/>
      <c r="J934" s="10"/>
      <c r="K934" s="10"/>
      <c r="M934" s="10"/>
      <c r="O934" s="29"/>
    </row>
    <row r="935" spans="3:15" s="12" customFormat="1" ht="11.25">
      <c r="C935" s="125"/>
      <c r="G935" s="10"/>
      <c r="I935" s="10"/>
      <c r="J935" s="10"/>
      <c r="K935" s="10"/>
      <c r="M935" s="10"/>
      <c r="O935" s="29"/>
    </row>
    <row r="936" spans="3:15" s="12" customFormat="1" ht="11.25">
      <c r="C936" s="125"/>
      <c r="G936" s="10"/>
      <c r="I936" s="10"/>
      <c r="J936" s="10"/>
      <c r="K936" s="10"/>
      <c r="M936" s="10"/>
      <c r="O936" s="29"/>
    </row>
    <row r="937" spans="3:15" s="12" customFormat="1" ht="11.25">
      <c r="C937" s="125"/>
      <c r="G937" s="10"/>
      <c r="I937" s="10"/>
      <c r="J937" s="10"/>
      <c r="K937" s="10"/>
      <c r="M937" s="10"/>
      <c r="O937" s="29"/>
    </row>
    <row r="938" spans="3:15" s="12" customFormat="1" ht="11.25">
      <c r="C938" s="125"/>
      <c r="G938" s="10"/>
      <c r="I938" s="10"/>
      <c r="J938" s="10"/>
      <c r="K938" s="10"/>
      <c r="M938" s="10"/>
      <c r="O938" s="29"/>
    </row>
    <row r="939" spans="3:15" s="12" customFormat="1" ht="11.25">
      <c r="C939" s="125"/>
      <c r="G939" s="10"/>
      <c r="I939" s="10"/>
      <c r="J939" s="10"/>
      <c r="K939" s="10"/>
      <c r="M939" s="10"/>
      <c r="O939" s="29"/>
    </row>
    <row r="940" spans="3:15" s="12" customFormat="1" ht="11.25">
      <c r="C940" s="125"/>
      <c r="G940" s="10"/>
      <c r="I940" s="10"/>
      <c r="J940" s="10"/>
      <c r="K940" s="10"/>
      <c r="M940" s="10"/>
      <c r="O940" s="29"/>
    </row>
    <row r="941" spans="3:15" s="12" customFormat="1" ht="11.25">
      <c r="C941" s="125"/>
      <c r="G941" s="10"/>
      <c r="I941" s="10"/>
      <c r="J941" s="10"/>
      <c r="K941" s="10"/>
      <c r="M941" s="10"/>
      <c r="O941" s="29"/>
    </row>
    <row r="942" spans="3:15" s="12" customFormat="1" ht="11.25">
      <c r="C942" s="125"/>
      <c r="G942" s="10"/>
      <c r="I942" s="10"/>
      <c r="J942" s="10"/>
      <c r="K942" s="10"/>
      <c r="M942" s="10"/>
      <c r="O942" s="29"/>
    </row>
    <row r="943" spans="3:15" s="12" customFormat="1" ht="11.25">
      <c r="C943" s="125"/>
      <c r="G943" s="10"/>
      <c r="I943" s="10"/>
      <c r="J943" s="10"/>
      <c r="K943" s="10"/>
      <c r="M943" s="10"/>
      <c r="O943" s="29"/>
    </row>
    <row r="944" spans="3:15" s="12" customFormat="1" ht="11.25">
      <c r="C944" s="125"/>
      <c r="G944" s="10"/>
      <c r="I944" s="10"/>
      <c r="J944" s="10"/>
      <c r="K944" s="10"/>
      <c r="M944" s="10"/>
      <c r="O944" s="29"/>
    </row>
    <row r="945" spans="3:15" s="12" customFormat="1" ht="11.25">
      <c r="C945" s="125"/>
      <c r="G945" s="10"/>
      <c r="I945" s="10"/>
      <c r="J945" s="10"/>
      <c r="K945" s="10"/>
      <c r="M945" s="10"/>
      <c r="O945" s="29"/>
    </row>
    <row r="946" spans="3:15" s="12" customFormat="1" ht="11.25">
      <c r="C946" s="125"/>
      <c r="G946" s="10"/>
      <c r="I946" s="10"/>
      <c r="J946" s="10"/>
      <c r="K946" s="10"/>
      <c r="M946" s="10"/>
      <c r="O946" s="29"/>
    </row>
    <row r="947" spans="3:15" s="12" customFormat="1" ht="11.25">
      <c r="C947" s="125"/>
      <c r="G947" s="10"/>
      <c r="I947" s="10"/>
      <c r="J947" s="10"/>
      <c r="K947" s="10"/>
      <c r="M947" s="10"/>
      <c r="O947" s="29"/>
    </row>
    <row r="948" spans="3:15" s="12" customFormat="1" ht="11.25">
      <c r="C948" s="125"/>
      <c r="G948" s="10"/>
      <c r="I948" s="10"/>
      <c r="J948" s="10"/>
      <c r="K948" s="10"/>
      <c r="M948" s="10"/>
      <c r="O948" s="29"/>
    </row>
    <row r="949" spans="3:15" s="12" customFormat="1" ht="11.25">
      <c r="C949" s="125"/>
      <c r="G949" s="10"/>
      <c r="I949" s="10"/>
      <c r="J949" s="10"/>
      <c r="K949" s="10"/>
      <c r="M949" s="10"/>
      <c r="O949" s="29"/>
    </row>
    <row r="950" spans="3:15" s="12" customFormat="1" ht="11.25">
      <c r="C950" s="125"/>
      <c r="G950" s="10"/>
      <c r="I950" s="10"/>
      <c r="J950" s="10"/>
      <c r="K950" s="10"/>
      <c r="M950" s="10"/>
      <c r="O950" s="29"/>
    </row>
    <row r="951" spans="3:15" s="12" customFormat="1" ht="11.25">
      <c r="C951" s="125"/>
      <c r="G951" s="10"/>
      <c r="I951" s="10"/>
      <c r="J951" s="10"/>
      <c r="K951" s="10"/>
      <c r="M951" s="10"/>
      <c r="O951" s="29"/>
    </row>
    <row r="952" spans="3:15" s="12" customFormat="1" ht="11.25">
      <c r="C952" s="125"/>
      <c r="G952" s="10"/>
      <c r="I952" s="10"/>
      <c r="J952" s="10"/>
      <c r="K952" s="10"/>
      <c r="M952" s="10"/>
      <c r="O952" s="29"/>
    </row>
    <row r="953" spans="3:15" s="12" customFormat="1" ht="11.25">
      <c r="C953" s="125"/>
      <c r="G953" s="10"/>
      <c r="I953" s="10"/>
      <c r="J953" s="10"/>
      <c r="K953" s="10"/>
      <c r="M953" s="10"/>
      <c r="O953" s="29"/>
    </row>
    <row r="954" spans="3:15" s="12" customFormat="1" ht="11.25">
      <c r="C954" s="125"/>
      <c r="G954" s="10"/>
      <c r="I954" s="10"/>
      <c r="J954" s="10"/>
      <c r="K954" s="10"/>
      <c r="M954" s="10"/>
      <c r="O954" s="29"/>
    </row>
    <row r="955" spans="3:15" s="12" customFormat="1" ht="11.25">
      <c r="C955" s="125"/>
      <c r="G955" s="10"/>
      <c r="I955" s="10"/>
      <c r="J955" s="10"/>
      <c r="K955" s="10"/>
      <c r="M955" s="10"/>
      <c r="O955" s="29"/>
    </row>
    <row r="956" spans="3:15" s="12" customFormat="1" ht="11.25">
      <c r="C956" s="125"/>
      <c r="G956" s="10"/>
      <c r="I956" s="10"/>
      <c r="J956" s="10"/>
      <c r="K956" s="10"/>
      <c r="M956" s="10"/>
      <c r="O956" s="29"/>
    </row>
    <row r="957" spans="3:15" s="12" customFormat="1" ht="11.25">
      <c r="C957" s="125"/>
      <c r="G957" s="10"/>
      <c r="I957" s="10"/>
      <c r="J957" s="10"/>
      <c r="K957" s="10"/>
      <c r="M957" s="10"/>
      <c r="O957" s="29"/>
    </row>
    <row r="958" spans="3:15" s="12" customFormat="1" ht="11.25">
      <c r="C958" s="125"/>
      <c r="G958" s="10"/>
      <c r="I958" s="10"/>
      <c r="J958" s="10"/>
      <c r="K958" s="10"/>
      <c r="M958" s="10"/>
      <c r="O958" s="29"/>
    </row>
    <row r="959" spans="3:15" s="12" customFormat="1" ht="11.25">
      <c r="C959" s="125"/>
      <c r="G959" s="10"/>
      <c r="I959" s="10"/>
      <c r="J959" s="10"/>
      <c r="K959" s="10"/>
      <c r="M959" s="10"/>
      <c r="O959" s="29"/>
    </row>
    <row r="960" spans="3:15" s="12" customFormat="1" ht="11.25">
      <c r="C960" s="125"/>
      <c r="G960" s="10"/>
      <c r="I960" s="10"/>
      <c r="J960" s="10"/>
      <c r="K960" s="10"/>
      <c r="M960" s="10"/>
      <c r="O960" s="29"/>
    </row>
    <row r="961" spans="3:15" s="12" customFormat="1" ht="11.25">
      <c r="C961" s="125"/>
      <c r="G961" s="10"/>
      <c r="I961" s="10"/>
      <c r="J961" s="10"/>
      <c r="K961" s="10"/>
      <c r="M961" s="10"/>
      <c r="O961" s="29"/>
    </row>
    <row r="962" spans="3:15" s="12" customFormat="1" ht="11.25">
      <c r="C962" s="125"/>
      <c r="G962" s="10"/>
      <c r="I962" s="10"/>
      <c r="J962" s="10"/>
      <c r="K962" s="10"/>
      <c r="M962" s="10"/>
      <c r="O962" s="29"/>
    </row>
    <row r="963" spans="3:15" s="12" customFormat="1" ht="11.25">
      <c r="C963" s="125"/>
      <c r="G963" s="10"/>
      <c r="I963" s="10"/>
      <c r="J963" s="10"/>
      <c r="K963" s="10"/>
      <c r="M963" s="10"/>
      <c r="O963" s="29"/>
    </row>
    <row r="964" spans="3:15" s="12" customFormat="1" ht="11.25">
      <c r="C964" s="125"/>
      <c r="G964" s="10"/>
      <c r="I964" s="10"/>
      <c r="J964" s="10"/>
      <c r="K964" s="10"/>
      <c r="M964" s="10"/>
      <c r="O964" s="29"/>
    </row>
    <row r="965" spans="3:15" s="12" customFormat="1" ht="11.25">
      <c r="C965" s="125"/>
      <c r="G965" s="10"/>
      <c r="I965" s="10"/>
      <c r="J965" s="10"/>
      <c r="K965" s="10"/>
      <c r="M965" s="10"/>
      <c r="O965" s="29"/>
    </row>
    <row r="966" spans="3:15" s="12" customFormat="1" ht="11.25">
      <c r="C966" s="125"/>
      <c r="G966" s="10"/>
      <c r="I966" s="10"/>
      <c r="J966" s="10"/>
      <c r="K966" s="10"/>
      <c r="M966" s="10"/>
      <c r="O966" s="29"/>
    </row>
    <row r="967" spans="3:15" s="12" customFormat="1" ht="11.25">
      <c r="C967" s="125"/>
      <c r="G967" s="10"/>
      <c r="I967" s="10"/>
      <c r="J967" s="10"/>
      <c r="K967" s="10"/>
      <c r="M967" s="10"/>
      <c r="O967" s="29"/>
    </row>
    <row r="968" spans="3:15" s="12" customFormat="1" ht="11.25">
      <c r="C968" s="125"/>
      <c r="G968" s="10"/>
      <c r="I968" s="10"/>
      <c r="J968" s="10"/>
      <c r="K968" s="10"/>
      <c r="M968" s="10"/>
      <c r="O968" s="29"/>
    </row>
    <row r="969" spans="3:15" s="12" customFormat="1" ht="11.25">
      <c r="C969" s="125"/>
      <c r="G969" s="10"/>
      <c r="I969" s="10"/>
      <c r="J969" s="10"/>
      <c r="K969" s="10"/>
      <c r="M969" s="10"/>
      <c r="O969" s="29"/>
    </row>
    <row r="970" spans="3:15" s="12" customFormat="1" ht="11.25">
      <c r="C970" s="125"/>
      <c r="G970" s="10"/>
      <c r="I970" s="10"/>
      <c r="J970" s="10"/>
      <c r="K970" s="10"/>
      <c r="M970" s="10"/>
      <c r="O970" s="29"/>
    </row>
    <row r="971" spans="3:15" s="12" customFormat="1" ht="11.25">
      <c r="C971" s="125"/>
      <c r="G971" s="10"/>
      <c r="I971" s="10"/>
      <c r="J971" s="10"/>
      <c r="K971" s="10"/>
      <c r="M971" s="10"/>
      <c r="O971" s="29"/>
    </row>
    <row r="972" spans="3:15" s="12" customFormat="1" ht="11.25">
      <c r="C972" s="125"/>
      <c r="G972" s="10"/>
      <c r="I972" s="10"/>
      <c r="J972" s="10"/>
      <c r="K972" s="10"/>
      <c r="M972" s="10"/>
      <c r="O972" s="29"/>
    </row>
    <row r="973" spans="3:15" s="12" customFormat="1" ht="11.25">
      <c r="C973" s="125"/>
      <c r="G973" s="10"/>
      <c r="I973" s="10"/>
      <c r="J973" s="10"/>
      <c r="K973" s="10"/>
      <c r="M973" s="10"/>
      <c r="O973" s="29"/>
    </row>
    <row r="974" spans="3:15" s="12" customFormat="1" ht="11.25">
      <c r="C974" s="125"/>
      <c r="G974" s="10"/>
      <c r="I974" s="10"/>
      <c r="J974" s="10"/>
      <c r="K974" s="10"/>
      <c r="M974" s="10"/>
      <c r="O974" s="29"/>
    </row>
    <row r="975" spans="3:15" s="12" customFormat="1" ht="11.25">
      <c r="C975" s="125"/>
      <c r="G975" s="10"/>
      <c r="I975" s="10"/>
      <c r="J975" s="10"/>
      <c r="K975" s="10"/>
      <c r="M975" s="10"/>
      <c r="O975" s="29"/>
    </row>
    <row r="976" spans="3:15" s="12" customFormat="1" ht="11.25">
      <c r="C976" s="125"/>
      <c r="G976" s="10"/>
      <c r="I976" s="10"/>
      <c r="J976" s="10"/>
      <c r="K976" s="10"/>
      <c r="M976" s="10"/>
      <c r="O976" s="29"/>
    </row>
    <row r="977" spans="3:15" s="12" customFormat="1" ht="11.25">
      <c r="C977" s="125"/>
      <c r="G977" s="10"/>
      <c r="I977" s="10"/>
      <c r="J977" s="10"/>
      <c r="K977" s="10"/>
      <c r="M977" s="10"/>
      <c r="O977" s="29"/>
    </row>
    <row r="978" spans="3:15" s="12" customFormat="1" ht="11.25">
      <c r="C978" s="125"/>
      <c r="G978" s="10"/>
      <c r="I978" s="10"/>
      <c r="J978" s="10"/>
      <c r="K978" s="10"/>
      <c r="M978" s="10"/>
      <c r="O978" s="29"/>
    </row>
    <row r="979" spans="3:15" s="12" customFormat="1" ht="11.25">
      <c r="C979" s="125"/>
      <c r="G979" s="10"/>
      <c r="I979" s="10"/>
      <c r="J979" s="10"/>
      <c r="K979" s="10"/>
      <c r="M979" s="10"/>
      <c r="O979" s="29"/>
    </row>
    <row r="980" spans="3:15" s="12" customFormat="1" ht="11.25">
      <c r="C980" s="125"/>
      <c r="G980" s="10"/>
      <c r="I980" s="10"/>
      <c r="J980" s="10"/>
      <c r="K980" s="10"/>
      <c r="M980" s="10"/>
      <c r="O980" s="29"/>
    </row>
    <row r="981" spans="3:15" s="12" customFormat="1" ht="11.25">
      <c r="C981" s="125"/>
      <c r="G981" s="10"/>
      <c r="I981" s="10"/>
      <c r="J981" s="10"/>
      <c r="K981" s="10"/>
      <c r="M981" s="10"/>
      <c r="O981" s="29"/>
    </row>
    <row r="982" spans="3:15" s="12" customFormat="1" ht="11.25">
      <c r="C982" s="125"/>
      <c r="G982" s="10"/>
      <c r="I982" s="10"/>
      <c r="J982" s="10"/>
      <c r="K982" s="10"/>
      <c r="M982" s="10"/>
      <c r="O982" s="29"/>
    </row>
    <row r="983" spans="3:15" s="12" customFormat="1" ht="11.25">
      <c r="C983" s="125"/>
      <c r="G983" s="10"/>
      <c r="I983" s="10"/>
      <c r="J983" s="10"/>
      <c r="K983" s="10"/>
      <c r="M983" s="10"/>
      <c r="O983" s="29"/>
    </row>
    <row r="984" spans="3:15" s="12" customFormat="1" ht="11.25">
      <c r="C984" s="125"/>
      <c r="G984" s="10"/>
      <c r="I984" s="10"/>
      <c r="J984" s="10"/>
      <c r="K984" s="10"/>
      <c r="M984" s="10"/>
      <c r="O984" s="29"/>
    </row>
    <row r="985" spans="3:15" s="12" customFormat="1" ht="11.25">
      <c r="C985" s="125"/>
      <c r="G985" s="10"/>
      <c r="I985" s="10"/>
      <c r="J985" s="10"/>
      <c r="K985" s="10"/>
      <c r="M985" s="10"/>
      <c r="O985" s="29"/>
    </row>
    <row r="986" spans="3:15" s="12" customFormat="1" ht="11.25">
      <c r="C986" s="125"/>
      <c r="G986" s="10"/>
      <c r="I986" s="10"/>
      <c r="J986" s="10"/>
      <c r="K986" s="10"/>
      <c r="M986" s="10"/>
      <c r="O986" s="29"/>
    </row>
    <row r="987" spans="3:15" s="12" customFormat="1" ht="11.25">
      <c r="C987" s="125"/>
      <c r="G987" s="10"/>
      <c r="I987" s="10"/>
      <c r="J987" s="10"/>
      <c r="K987" s="10"/>
      <c r="M987" s="10"/>
      <c r="O987" s="29"/>
    </row>
    <row r="988" spans="3:15" s="12" customFormat="1" ht="11.25">
      <c r="C988" s="125"/>
      <c r="G988" s="10"/>
      <c r="I988" s="10"/>
      <c r="J988" s="10"/>
      <c r="K988" s="10"/>
      <c r="M988" s="10"/>
      <c r="O988" s="29"/>
    </row>
    <row r="989" spans="3:15" s="12" customFormat="1" ht="11.25">
      <c r="C989" s="125"/>
      <c r="G989" s="10"/>
      <c r="I989" s="10"/>
      <c r="J989" s="10"/>
      <c r="K989" s="10"/>
      <c r="M989" s="10"/>
      <c r="O989" s="29"/>
    </row>
    <row r="990" spans="3:15" s="12" customFormat="1" ht="11.25">
      <c r="C990" s="125"/>
      <c r="G990" s="10"/>
      <c r="I990" s="10"/>
      <c r="J990" s="10"/>
      <c r="K990" s="10"/>
      <c r="M990" s="10"/>
      <c r="O990" s="29"/>
    </row>
    <row r="991" spans="3:15" s="12" customFormat="1" ht="11.25">
      <c r="C991" s="125"/>
      <c r="G991" s="10"/>
      <c r="I991" s="10"/>
      <c r="J991" s="10"/>
      <c r="K991" s="10"/>
      <c r="M991" s="10"/>
      <c r="O991" s="29"/>
    </row>
    <row r="992" spans="3:15" s="12" customFormat="1" ht="11.25">
      <c r="C992" s="125"/>
      <c r="G992" s="10"/>
      <c r="I992" s="10"/>
      <c r="J992" s="10"/>
      <c r="K992" s="10"/>
      <c r="M992" s="10"/>
      <c r="O992" s="29"/>
    </row>
    <row r="993" spans="3:15" s="12" customFormat="1" ht="11.25">
      <c r="C993" s="125"/>
      <c r="G993" s="10"/>
      <c r="I993" s="10"/>
      <c r="J993" s="10"/>
      <c r="K993" s="10"/>
      <c r="M993" s="10"/>
      <c r="O993" s="29"/>
    </row>
    <row r="994" spans="3:15" s="12" customFormat="1" ht="11.25">
      <c r="C994" s="125"/>
      <c r="G994" s="10"/>
      <c r="I994" s="10"/>
      <c r="J994" s="10"/>
      <c r="K994" s="10"/>
      <c r="M994" s="10"/>
      <c r="O994" s="29"/>
    </row>
    <row r="995" spans="3:15" s="12" customFormat="1" ht="11.25">
      <c r="C995" s="125"/>
      <c r="G995" s="10"/>
      <c r="I995" s="10"/>
      <c r="J995" s="10"/>
      <c r="K995" s="10"/>
      <c r="M995" s="10"/>
      <c r="O995" s="29"/>
    </row>
    <row r="996" spans="3:15" s="12" customFormat="1" ht="11.25">
      <c r="C996" s="125"/>
      <c r="G996" s="10"/>
      <c r="I996" s="10"/>
      <c r="J996" s="10"/>
      <c r="K996" s="10"/>
      <c r="M996" s="10"/>
      <c r="O996" s="29"/>
    </row>
    <row r="997" spans="3:15" s="12" customFormat="1" ht="11.25">
      <c r="C997" s="125"/>
      <c r="G997" s="10"/>
      <c r="I997" s="10"/>
      <c r="J997" s="10"/>
      <c r="K997" s="10"/>
      <c r="M997" s="10"/>
      <c r="O997" s="29"/>
    </row>
    <row r="998" spans="3:15" s="12" customFormat="1" ht="11.25">
      <c r="C998" s="125"/>
      <c r="G998" s="10"/>
      <c r="I998" s="10"/>
      <c r="J998" s="10"/>
      <c r="K998" s="10"/>
      <c r="M998" s="10"/>
      <c r="O998" s="29"/>
    </row>
    <row r="999" spans="3:15" s="12" customFormat="1" ht="11.25">
      <c r="C999" s="125"/>
      <c r="G999" s="10"/>
      <c r="I999" s="10"/>
      <c r="J999" s="10"/>
      <c r="K999" s="10"/>
      <c r="M999" s="10"/>
      <c r="O999" s="29"/>
    </row>
    <row r="1000" spans="3:15" s="12" customFormat="1" ht="11.25">
      <c r="C1000" s="125"/>
      <c r="G1000" s="10"/>
      <c r="I1000" s="10"/>
      <c r="J1000" s="10"/>
      <c r="K1000" s="10"/>
      <c r="M1000" s="10"/>
      <c r="O1000" s="29"/>
    </row>
    <row r="1001" spans="3:15" s="12" customFormat="1" ht="11.25">
      <c r="C1001" s="125"/>
      <c r="G1001" s="10"/>
      <c r="I1001" s="10"/>
      <c r="J1001" s="10"/>
      <c r="K1001" s="10"/>
      <c r="M1001" s="10"/>
      <c r="O1001" s="29"/>
    </row>
    <row r="1002" spans="3:15" s="12" customFormat="1" ht="11.25">
      <c r="C1002" s="125"/>
      <c r="G1002" s="10"/>
      <c r="I1002" s="10"/>
      <c r="J1002" s="10"/>
      <c r="K1002" s="10"/>
      <c r="M1002" s="10"/>
      <c r="O1002" s="29"/>
    </row>
    <row r="1003" spans="3:15" s="12" customFormat="1" ht="11.25">
      <c r="C1003" s="125"/>
      <c r="G1003" s="10"/>
      <c r="I1003" s="10"/>
      <c r="J1003" s="10"/>
      <c r="K1003" s="10"/>
      <c r="M1003" s="10"/>
      <c r="O1003" s="29"/>
    </row>
    <row r="1004" spans="3:15" s="12" customFormat="1" ht="11.25">
      <c r="C1004" s="125"/>
      <c r="G1004" s="10"/>
      <c r="I1004" s="10"/>
      <c r="J1004" s="10"/>
      <c r="K1004" s="10"/>
      <c r="M1004" s="10"/>
      <c r="O1004" s="29"/>
    </row>
    <row r="1005" spans="3:15" s="12" customFormat="1" ht="11.25">
      <c r="C1005" s="125"/>
      <c r="G1005" s="10"/>
      <c r="I1005" s="10"/>
      <c r="J1005" s="10"/>
      <c r="K1005" s="10"/>
      <c r="M1005" s="10"/>
      <c r="O1005" s="29"/>
    </row>
    <row r="1006" spans="3:15" s="12" customFormat="1" ht="11.25">
      <c r="C1006" s="125"/>
      <c r="G1006" s="10"/>
      <c r="I1006" s="10"/>
      <c r="J1006" s="10"/>
      <c r="K1006" s="10"/>
      <c r="M1006" s="10"/>
      <c r="O1006" s="29"/>
    </row>
    <row r="1007" spans="3:15" s="12" customFormat="1" ht="11.25">
      <c r="C1007" s="125"/>
      <c r="G1007" s="10"/>
      <c r="I1007" s="10"/>
      <c r="J1007" s="10"/>
      <c r="K1007" s="10"/>
      <c r="M1007" s="10"/>
      <c r="O1007" s="29"/>
    </row>
    <row r="1008" spans="3:15" s="12" customFormat="1" ht="11.25">
      <c r="C1008" s="125"/>
      <c r="G1008" s="10"/>
      <c r="I1008" s="10"/>
      <c r="J1008" s="10"/>
      <c r="K1008" s="10"/>
      <c r="M1008" s="10"/>
      <c r="O1008" s="29"/>
    </row>
    <row r="1009" spans="3:15" s="12" customFormat="1" ht="11.25">
      <c r="C1009" s="125"/>
      <c r="G1009" s="10"/>
      <c r="I1009" s="10"/>
      <c r="J1009" s="10"/>
      <c r="K1009" s="10"/>
      <c r="M1009" s="10"/>
      <c r="O1009" s="29"/>
    </row>
    <row r="1010" spans="3:15" s="12" customFormat="1" ht="11.25">
      <c r="C1010" s="125"/>
      <c r="G1010" s="10"/>
      <c r="I1010" s="10"/>
      <c r="J1010" s="10"/>
      <c r="K1010" s="10"/>
      <c r="M1010" s="10"/>
      <c r="O1010" s="29"/>
    </row>
    <row r="1011" spans="3:15" s="12" customFormat="1" ht="11.25">
      <c r="C1011" s="125"/>
      <c r="G1011" s="10"/>
      <c r="I1011" s="10"/>
      <c r="J1011" s="10"/>
      <c r="K1011" s="10"/>
      <c r="M1011" s="10"/>
      <c r="O1011" s="29"/>
    </row>
    <row r="1012" spans="3:15" s="12" customFormat="1" ht="11.25">
      <c r="C1012" s="125"/>
      <c r="G1012" s="10"/>
      <c r="I1012" s="10"/>
      <c r="J1012" s="10"/>
      <c r="K1012" s="10"/>
      <c r="M1012" s="10"/>
      <c r="O1012" s="29"/>
    </row>
    <row r="1013" spans="3:15" s="12" customFormat="1" ht="11.25">
      <c r="C1013" s="125"/>
      <c r="G1013" s="10"/>
      <c r="I1013" s="10"/>
      <c r="J1013" s="10"/>
      <c r="K1013" s="10"/>
      <c r="M1013" s="10"/>
      <c r="O1013" s="29"/>
    </row>
    <row r="1014" spans="3:15" s="12" customFormat="1" ht="11.25">
      <c r="C1014" s="125"/>
      <c r="G1014" s="10"/>
      <c r="I1014" s="10"/>
      <c r="J1014" s="10"/>
      <c r="K1014" s="10"/>
      <c r="M1014" s="10"/>
      <c r="O1014" s="29"/>
    </row>
    <row r="1015" spans="3:15" s="12" customFormat="1" ht="11.25">
      <c r="C1015" s="125"/>
      <c r="G1015" s="10"/>
      <c r="I1015" s="10"/>
      <c r="J1015" s="10"/>
      <c r="K1015" s="10"/>
      <c r="M1015" s="10"/>
      <c r="O1015" s="29"/>
    </row>
    <row r="1016" spans="3:15" s="12" customFormat="1" ht="11.25">
      <c r="C1016" s="125"/>
      <c r="G1016" s="10"/>
      <c r="I1016" s="10"/>
      <c r="J1016" s="10"/>
      <c r="K1016" s="10"/>
      <c r="M1016" s="10"/>
      <c r="O1016" s="29"/>
    </row>
    <row r="1017" spans="3:15" s="12" customFormat="1" ht="11.25">
      <c r="C1017" s="125"/>
      <c r="G1017" s="10"/>
      <c r="I1017" s="10"/>
      <c r="J1017" s="10"/>
      <c r="K1017" s="10"/>
      <c r="M1017" s="10"/>
      <c r="O1017" s="29"/>
    </row>
    <row r="1018" spans="3:15" s="12" customFormat="1" ht="11.25">
      <c r="C1018" s="125"/>
      <c r="G1018" s="10"/>
      <c r="I1018" s="10"/>
      <c r="J1018" s="10"/>
      <c r="K1018" s="10"/>
      <c r="M1018" s="10"/>
      <c r="O1018" s="29"/>
    </row>
    <row r="1019" spans="3:15" s="12" customFormat="1" ht="11.25">
      <c r="C1019" s="125"/>
      <c r="G1019" s="10"/>
      <c r="I1019" s="10"/>
      <c r="J1019" s="10"/>
      <c r="K1019" s="10"/>
      <c r="M1019" s="10"/>
      <c r="O1019" s="29"/>
    </row>
    <row r="1020" spans="3:15" s="12" customFormat="1" ht="11.25">
      <c r="C1020" s="125"/>
      <c r="G1020" s="10"/>
      <c r="I1020" s="10"/>
      <c r="J1020" s="10"/>
      <c r="K1020" s="10"/>
      <c r="M1020" s="10"/>
      <c r="O1020" s="29"/>
    </row>
    <row r="1021" spans="3:15" s="12" customFormat="1" ht="11.25">
      <c r="C1021" s="125"/>
      <c r="G1021" s="10"/>
      <c r="I1021" s="10"/>
      <c r="J1021" s="10"/>
      <c r="K1021" s="10"/>
      <c r="M1021" s="10"/>
      <c r="O1021" s="29"/>
    </row>
    <row r="1022" spans="3:15" s="12" customFormat="1" ht="11.25">
      <c r="C1022" s="125"/>
      <c r="G1022" s="10"/>
      <c r="I1022" s="10"/>
      <c r="J1022" s="10"/>
      <c r="K1022" s="10"/>
      <c r="M1022" s="10"/>
      <c r="O1022" s="29"/>
    </row>
    <row r="1023" spans="3:15" s="12" customFormat="1" ht="11.25">
      <c r="C1023" s="125"/>
      <c r="G1023" s="10"/>
      <c r="I1023" s="10"/>
      <c r="J1023" s="10"/>
      <c r="K1023" s="10"/>
      <c r="M1023" s="10"/>
      <c r="O1023" s="29"/>
    </row>
    <row r="1024" spans="3:15" s="12" customFormat="1" ht="11.25">
      <c r="C1024" s="125"/>
      <c r="G1024" s="10"/>
      <c r="I1024" s="10"/>
      <c r="J1024" s="10"/>
      <c r="K1024" s="10"/>
      <c r="M1024" s="10"/>
      <c r="O1024" s="29"/>
    </row>
    <row r="1025" spans="3:15" s="12" customFormat="1" ht="11.25">
      <c r="C1025" s="125"/>
      <c r="G1025" s="10"/>
      <c r="I1025" s="10"/>
      <c r="J1025" s="10"/>
      <c r="K1025" s="10"/>
      <c r="M1025" s="10"/>
      <c r="O1025" s="29"/>
    </row>
    <row r="1026" spans="3:15" s="12" customFormat="1" ht="11.25">
      <c r="C1026" s="125"/>
      <c r="G1026" s="10"/>
      <c r="I1026" s="10"/>
      <c r="J1026" s="10"/>
      <c r="K1026" s="10"/>
      <c r="M1026" s="10"/>
      <c r="O1026" s="29"/>
    </row>
    <row r="1027" spans="3:15" s="12" customFormat="1" ht="11.25">
      <c r="C1027" s="125"/>
      <c r="G1027" s="10"/>
      <c r="I1027" s="10"/>
      <c r="J1027" s="10"/>
      <c r="K1027" s="10"/>
      <c r="M1027" s="10"/>
      <c r="O1027" s="29"/>
    </row>
    <row r="1028" spans="3:15" s="12" customFormat="1" ht="11.25">
      <c r="C1028" s="125"/>
      <c r="G1028" s="10"/>
      <c r="I1028" s="10"/>
      <c r="J1028" s="10"/>
      <c r="K1028" s="10"/>
      <c r="M1028" s="10"/>
      <c r="O1028" s="29"/>
    </row>
    <row r="1029" spans="3:15" s="12" customFormat="1" ht="11.25">
      <c r="C1029" s="125"/>
      <c r="G1029" s="10"/>
      <c r="I1029" s="10"/>
      <c r="J1029" s="10"/>
      <c r="K1029" s="10"/>
      <c r="M1029" s="10"/>
      <c r="O1029" s="29"/>
    </row>
    <row r="1030" spans="3:15" s="12" customFormat="1" ht="11.25">
      <c r="C1030" s="125"/>
      <c r="G1030" s="10"/>
      <c r="I1030" s="10"/>
      <c r="J1030" s="10"/>
      <c r="K1030" s="10"/>
      <c r="M1030" s="10"/>
      <c r="O1030" s="29"/>
    </row>
    <row r="1031" spans="3:15" s="12" customFormat="1" ht="11.25">
      <c r="C1031" s="125"/>
      <c r="G1031" s="10"/>
      <c r="I1031" s="10"/>
      <c r="J1031" s="10"/>
      <c r="K1031" s="10"/>
      <c r="M1031" s="10"/>
      <c r="O1031" s="29"/>
    </row>
    <row r="1032" spans="3:15" s="12" customFormat="1" ht="11.25">
      <c r="C1032" s="125"/>
      <c r="G1032" s="10"/>
      <c r="I1032" s="10"/>
      <c r="J1032" s="10"/>
      <c r="K1032" s="10"/>
      <c r="M1032" s="10"/>
      <c r="O1032" s="29"/>
    </row>
    <row r="1033" spans="3:15" s="12" customFormat="1" ht="11.25">
      <c r="C1033" s="125"/>
      <c r="G1033" s="10"/>
      <c r="I1033" s="10"/>
      <c r="J1033" s="10"/>
      <c r="K1033" s="10"/>
      <c r="M1033" s="10"/>
      <c r="O1033" s="29"/>
    </row>
    <row r="1034" spans="3:15" s="12" customFormat="1" ht="11.25">
      <c r="C1034" s="125"/>
      <c r="G1034" s="10"/>
      <c r="I1034" s="10"/>
      <c r="J1034" s="10"/>
      <c r="K1034" s="10"/>
      <c r="M1034" s="10"/>
      <c r="O1034" s="29"/>
    </row>
    <row r="1035" spans="3:15" s="12" customFormat="1" ht="11.25">
      <c r="C1035" s="125"/>
      <c r="G1035" s="10"/>
      <c r="I1035" s="10"/>
      <c r="J1035" s="10"/>
      <c r="K1035" s="10"/>
      <c r="M1035" s="10"/>
      <c r="O1035" s="29"/>
    </row>
    <row r="1036" spans="3:15" s="12" customFormat="1" ht="11.25">
      <c r="C1036" s="125"/>
      <c r="G1036" s="10"/>
      <c r="I1036" s="10"/>
      <c r="J1036" s="10"/>
      <c r="K1036" s="10"/>
      <c r="M1036" s="10"/>
      <c r="O1036" s="29"/>
    </row>
    <row r="1037" spans="3:15" s="12" customFormat="1" ht="11.25">
      <c r="C1037" s="125"/>
      <c r="G1037" s="10"/>
      <c r="I1037" s="10"/>
      <c r="J1037" s="10"/>
      <c r="K1037" s="10"/>
      <c r="M1037" s="10"/>
      <c r="O1037" s="29"/>
    </row>
    <row r="1038" spans="3:15" s="12" customFormat="1" ht="11.25">
      <c r="C1038" s="125"/>
      <c r="G1038" s="10"/>
      <c r="I1038" s="10"/>
      <c r="J1038" s="10"/>
      <c r="K1038" s="10"/>
      <c r="M1038" s="10"/>
      <c r="O1038" s="29"/>
    </row>
    <row r="1039" spans="3:15" s="12" customFormat="1" ht="11.25">
      <c r="C1039" s="125"/>
      <c r="G1039" s="10"/>
      <c r="I1039" s="10"/>
      <c r="J1039" s="10"/>
      <c r="K1039" s="10"/>
      <c r="M1039" s="10"/>
      <c r="O1039" s="29"/>
    </row>
    <row r="1040" spans="3:15" s="12" customFormat="1" ht="11.25">
      <c r="C1040" s="125"/>
      <c r="G1040" s="10"/>
      <c r="I1040" s="10"/>
      <c r="J1040" s="10"/>
      <c r="K1040" s="10"/>
      <c r="M1040" s="10"/>
      <c r="O1040" s="29"/>
    </row>
    <row r="1041" spans="3:15" s="12" customFormat="1" ht="11.25">
      <c r="C1041" s="125"/>
      <c r="G1041" s="10"/>
      <c r="I1041" s="10"/>
      <c r="J1041" s="10"/>
      <c r="K1041" s="10"/>
      <c r="M1041" s="10"/>
      <c r="O1041" s="29"/>
    </row>
    <row r="1042" spans="3:15" s="12" customFormat="1" ht="11.25">
      <c r="C1042" s="125"/>
      <c r="G1042" s="10"/>
      <c r="I1042" s="10"/>
      <c r="J1042" s="10"/>
      <c r="K1042" s="10"/>
      <c r="M1042" s="10"/>
      <c r="O1042" s="29"/>
    </row>
    <row r="1043" spans="3:15" s="12" customFormat="1" ht="11.25">
      <c r="C1043" s="125"/>
      <c r="G1043" s="10"/>
      <c r="I1043" s="10"/>
      <c r="J1043" s="10"/>
      <c r="K1043" s="10"/>
      <c r="M1043" s="10"/>
      <c r="O1043" s="29"/>
    </row>
    <row r="1044" spans="3:15" s="12" customFormat="1" ht="11.25">
      <c r="C1044" s="125"/>
      <c r="G1044" s="10"/>
      <c r="I1044" s="10"/>
      <c r="J1044" s="10"/>
      <c r="K1044" s="10"/>
      <c r="M1044" s="10"/>
      <c r="O1044" s="29"/>
    </row>
    <row r="1045" spans="3:15" s="12" customFormat="1" ht="11.25">
      <c r="C1045" s="125"/>
      <c r="G1045" s="10"/>
      <c r="I1045" s="10"/>
      <c r="J1045" s="10"/>
      <c r="K1045" s="10"/>
      <c r="M1045" s="10"/>
      <c r="O1045" s="29"/>
    </row>
    <row r="1046" spans="3:15" s="12" customFormat="1" ht="11.25">
      <c r="C1046" s="125"/>
      <c r="G1046" s="10"/>
      <c r="I1046" s="10"/>
      <c r="J1046" s="10"/>
      <c r="K1046" s="10"/>
      <c r="M1046" s="10"/>
      <c r="O1046" s="29"/>
    </row>
    <row r="1047" spans="3:15" s="12" customFormat="1" ht="11.25">
      <c r="C1047" s="125"/>
      <c r="G1047" s="10"/>
      <c r="I1047" s="10"/>
      <c r="J1047" s="10"/>
      <c r="K1047" s="10"/>
      <c r="M1047" s="10"/>
      <c r="O1047" s="29"/>
    </row>
    <row r="1048" spans="3:15" s="12" customFormat="1" ht="11.25">
      <c r="C1048" s="125"/>
      <c r="G1048" s="10"/>
      <c r="I1048" s="10"/>
      <c r="J1048" s="10"/>
      <c r="K1048" s="10"/>
      <c r="M1048" s="10"/>
      <c r="O1048" s="29"/>
    </row>
    <row r="1049" spans="3:15" s="12" customFormat="1" ht="11.25">
      <c r="C1049" s="125"/>
      <c r="G1049" s="10"/>
      <c r="I1049" s="10"/>
      <c r="J1049" s="10"/>
      <c r="K1049" s="10"/>
      <c r="M1049" s="10"/>
      <c r="O1049" s="29"/>
    </row>
    <row r="1050" spans="3:15" s="12" customFormat="1" ht="11.25">
      <c r="C1050" s="125"/>
      <c r="G1050" s="10"/>
      <c r="I1050" s="10"/>
      <c r="J1050" s="10"/>
      <c r="K1050" s="10"/>
      <c r="M1050" s="10"/>
      <c r="O1050" s="29"/>
    </row>
    <row r="1051" spans="3:15" s="12" customFormat="1" ht="11.25">
      <c r="C1051" s="125"/>
      <c r="G1051" s="10"/>
      <c r="I1051" s="10"/>
      <c r="J1051" s="10"/>
      <c r="K1051" s="10"/>
      <c r="M1051" s="10"/>
      <c r="O1051" s="29"/>
    </row>
    <row r="1052" spans="3:15" s="12" customFormat="1" ht="11.25">
      <c r="C1052" s="125"/>
      <c r="G1052" s="10"/>
      <c r="I1052" s="10"/>
      <c r="J1052" s="10"/>
      <c r="K1052" s="10"/>
      <c r="M1052" s="10"/>
      <c r="O1052" s="29"/>
    </row>
    <row r="1053" spans="3:15" s="12" customFormat="1" ht="11.25">
      <c r="C1053" s="125"/>
      <c r="G1053" s="10"/>
      <c r="I1053" s="10"/>
      <c r="J1053" s="10"/>
      <c r="K1053" s="10"/>
      <c r="M1053" s="10"/>
      <c r="O1053" s="29"/>
    </row>
    <row r="1054" spans="3:15" s="12" customFormat="1" ht="11.25">
      <c r="C1054" s="125"/>
      <c r="G1054" s="10"/>
      <c r="I1054" s="10"/>
      <c r="J1054" s="10"/>
      <c r="K1054" s="10"/>
      <c r="M1054" s="10"/>
      <c r="O1054" s="29"/>
    </row>
    <row r="1055" spans="3:15" s="12" customFormat="1" ht="11.25">
      <c r="C1055" s="125"/>
      <c r="G1055" s="10"/>
      <c r="I1055" s="10"/>
      <c r="J1055" s="10"/>
      <c r="K1055" s="10"/>
      <c r="M1055" s="10"/>
      <c r="O1055" s="29"/>
    </row>
    <row r="1056" spans="3:15" s="12" customFormat="1" ht="11.25">
      <c r="C1056" s="125"/>
      <c r="G1056" s="10"/>
      <c r="I1056" s="10"/>
      <c r="J1056" s="10"/>
      <c r="K1056" s="10"/>
      <c r="M1056" s="10"/>
      <c r="O1056" s="29"/>
    </row>
    <row r="1057" spans="3:15" s="12" customFormat="1" ht="11.25">
      <c r="C1057" s="125"/>
      <c r="G1057" s="10"/>
      <c r="I1057" s="10"/>
      <c r="J1057" s="10"/>
      <c r="K1057" s="10"/>
      <c r="M1057" s="10"/>
      <c r="O1057" s="29"/>
    </row>
    <row r="1058" spans="3:15" s="12" customFormat="1" ht="11.25">
      <c r="C1058" s="125"/>
      <c r="G1058" s="10"/>
      <c r="I1058" s="10"/>
      <c r="J1058" s="10"/>
      <c r="K1058" s="10"/>
      <c r="M1058" s="10"/>
      <c r="O1058" s="29"/>
    </row>
    <row r="1059" spans="3:15" s="12" customFormat="1" ht="11.25">
      <c r="C1059" s="125"/>
      <c r="G1059" s="10"/>
      <c r="I1059" s="10"/>
      <c r="J1059" s="10"/>
      <c r="K1059" s="10"/>
      <c r="M1059" s="10"/>
      <c r="O1059" s="29"/>
    </row>
    <row r="1060" spans="3:15" s="12" customFormat="1" ht="11.25">
      <c r="C1060" s="125"/>
      <c r="G1060" s="10"/>
      <c r="I1060" s="10"/>
      <c r="J1060" s="10"/>
      <c r="K1060" s="10"/>
      <c r="M1060" s="10"/>
      <c r="O1060" s="29"/>
    </row>
    <row r="1061" spans="3:15" s="12" customFormat="1" ht="11.25">
      <c r="C1061" s="125"/>
      <c r="G1061" s="10"/>
      <c r="I1061" s="10"/>
      <c r="J1061" s="10"/>
      <c r="K1061" s="10"/>
      <c r="M1061" s="10"/>
      <c r="O1061" s="29"/>
    </row>
    <row r="1062" spans="3:15" s="12" customFormat="1" ht="11.25">
      <c r="C1062" s="125"/>
      <c r="G1062" s="10"/>
      <c r="I1062" s="10"/>
      <c r="J1062" s="10"/>
      <c r="K1062" s="10"/>
      <c r="M1062" s="10"/>
      <c r="O1062" s="29"/>
    </row>
    <row r="1063" spans="3:15" s="12" customFormat="1" ht="11.25">
      <c r="C1063" s="125"/>
      <c r="G1063" s="10"/>
      <c r="I1063" s="10"/>
      <c r="J1063" s="10"/>
      <c r="K1063" s="10"/>
      <c r="M1063" s="10"/>
      <c r="O1063" s="29"/>
    </row>
    <row r="1064" spans="3:15" s="12" customFormat="1" ht="11.25">
      <c r="C1064" s="125"/>
      <c r="G1064" s="10"/>
      <c r="I1064" s="10"/>
      <c r="J1064" s="10"/>
      <c r="K1064" s="10"/>
      <c r="M1064" s="10"/>
      <c r="O1064" s="29"/>
    </row>
    <row r="1065" spans="3:15" s="12" customFormat="1" ht="11.25">
      <c r="C1065" s="125"/>
      <c r="G1065" s="10"/>
      <c r="I1065" s="10"/>
      <c r="J1065" s="10"/>
      <c r="K1065" s="10"/>
      <c r="M1065" s="10"/>
      <c r="O1065" s="29"/>
    </row>
    <row r="1066" spans="3:15" s="12" customFormat="1" ht="11.25">
      <c r="C1066" s="125"/>
      <c r="G1066" s="10"/>
      <c r="I1066" s="10"/>
      <c r="J1066" s="10"/>
      <c r="K1066" s="10"/>
      <c r="M1066" s="10"/>
      <c r="O1066" s="29"/>
    </row>
    <row r="1067" spans="3:15" s="12" customFormat="1" ht="11.25">
      <c r="C1067" s="125"/>
      <c r="G1067" s="10"/>
      <c r="I1067" s="10"/>
      <c r="J1067" s="10"/>
      <c r="K1067" s="10"/>
      <c r="M1067" s="10"/>
      <c r="O1067" s="29"/>
    </row>
    <row r="1068" spans="3:15" s="12" customFormat="1" ht="11.25">
      <c r="C1068" s="125"/>
      <c r="G1068" s="10"/>
      <c r="I1068" s="10"/>
      <c r="J1068" s="10"/>
      <c r="K1068" s="10"/>
      <c r="M1068" s="10"/>
      <c r="O1068" s="29"/>
    </row>
    <row r="1069" spans="3:15" s="12" customFormat="1" ht="11.25">
      <c r="C1069" s="125"/>
      <c r="G1069" s="10"/>
      <c r="I1069" s="10"/>
      <c r="J1069" s="10"/>
      <c r="K1069" s="10"/>
      <c r="M1069" s="10"/>
      <c r="O1069" s="29"/>
    </row>
    <row r="1070" spans="3:15" s="12" customFormat="1" ht="11.25">
      <c r="C1070" s="125"/>
      <c r="G1070" s="10"/>
      <c r="I1070" s="10"/>
      <c r="J1070" s="10"/>
      <c r="K1070" s="10"/>
      <c r="M1070" s="10"/>
      <c r="O1070" s="29"/>
    </row>
    <row r="1071" spans="3:15" s="12" customFormat="1" ht="11.25">
      <c r="C1071" s="125"/>
      <c r="G1071" s="10"/>
      <c r="I1071" s="10"/>
      <c r="J1071" s="10"/>
      <c r="K1071" s="10"/>
      <c r="M1071" s="10"/>
      <c r="O1071" s="29"/>
    </row>
    <row r="1072" spans="3:15" s="12" customFormat="1" ht="11.25">
      <c r="C1072" s="125"/>
      <c r="G1072" s="10"/>
      <c r="I1072" s="10"/>
      <c r="J1072" s="10"/>
      <c r="K1072" s="10"/>
      <c r="M1072" s="10"/>
      <c r="O1072" s="29"/>
    </row>
    <row r="1073" spans="3:15" s="12" customFormat="1" ht="11.25">
      <c r="C1073" s="125"/>
      <c r="G1073" s="10"/>
      <c r="I1073" s="10"/>
      <c r="J1073" s="10"/>
      <c r="K1073" s="10"/>
      <c r="M1073" s="10"/>
      <c r="O1073" s="29"/>
    </row>
    <row r="1074" spans="3:15" s="12" customFormat="1" ht="11.25">
      <c r="C1074" s="125"/>
      <c r="G1074" s="10"/>
      <c r="I1074" s="10"/>
      <c r="J1074" s="10"/>
      <c r="K1074" s="10"/>
      <c r="M1074" s="10"/>
      <c r="O1074" s="29"/>
    </row>
    <row r="1075" spans="3:15" s="12" customFormat="1" ht="11.25">
      <c r="C1075" s="125"/>
      <c r="G1075" s="10"/>
      <c r="I1075" s="10"/>
      <c r="J1075" s="10"/>
      <c r="K1075" s="10"/>
      <c r="M1075" s="10"/>
      <c r="O1075" s="29"/>
    </row>
    <row r="1076" spans="3:15" s="12" customFormat="1" ht="11.25">
      <c r="C1076" s="125"/>
      <c r="G1076" s="10"/>
      <c r="I1076" s="10"/>
      <c r="J1076" s="10"/>
      <c r="K1076" s="10"/>
      <c r="M1076" s="10"/>
      <c r="O1076" s="29"/>
    </row>
    <row r="1077" spans="3:15" s="12" customFormat="1" ht="11.25">
      <c r="C1077" s="125"/>
      <c r="G1077" s="10"/>
      <c r="I1077" s="10"/>
      <c r="J1077" s="10"/>
      <c r="K1077" s="10"/>
      <c r="M1077" s="10"/>
      <c r="O1077" s="29"/>
    </row>
    <row r="1078" spans="3:15" s="12" customFormat="1" ht="11.25">
      <c r="C1078" s="125"/>
      <c r="G1078" s="10"/>
      <c r="I1078" s="10"/>
      <c r="J1078" s="10"/>
      <c r="K1078" s="10"/>
      <c r="M1078" s="10"/>
      <c r="O1078" s="29"/>
    </row>
    <row r="1079" spans="3:15" s="12" customFormat="1" ht="11.25">
      <c r="C1079" s="125"/>
      <c r="G1079" s="10"/>
      <c r="I1079" s="10"/>
      <c r="J1079" s="10"/>
      <c r="K1079" s="10"/>
      <c r="M1079" s="10"/>
      <c r="O1079" s="29"/>
    </row>
    <row r="1080" spans="3:15" s="12" customFormat="1" ht="11.25">
      <c r="C1080" s="125"/>
      <c r="G1080" s="10"/>
      <c r="I1080" s="10"/>
      <c r="J1080" s="10"/>
      <c r="K1080" s="10"/>
      <c r="M1080" s="10"/>
      <c r="O1080" s="29"/>
    </row>
    <row r="1081" spans="3:15" s="12" customFormat="1" ht="11.25">
      <c r="C1081" s="125"/>
      <c r="G1081" s="10"/>
      <c r="I1081" s="10"/>
      <c r="J1081" s="10"/>
      <c r="K1081" s="10"/>
      <c r="M1081" s="10"/>
      <c r="O1081" s="29"/>
    </row>
    <row r="1082" spans="3:15" s="12" customFormat="1" ht="11.25">
      <c r="C1082" s="125"/>
      <c r="G1082" s="10"/>
      <c r="I1082" s="10"/>
      <c r="J1082" s="10"/>
      <c r="K1082" s="10"/>
      <c r="M1082" s="10"/>
      <c r="O1082" s="29"/>
    </row>
    <row r="1083" spans="3:15" s="12" customFormat="1" ht="11.25">
      <c r="C1083" s="125"/>
      <c r="G1083" s="10"/>
      <c r="I1083" s="10"/>
      <c r="J1083" s="10"/>
      <c r="K1083" s="10"/>
      <c r="M1083" s="10"/>
      <c r="O1083" s="29"/>
    </row>
    <row r="1084" spans="3:15" s="12" customFormat="1" ht="11.25">
      <c r="C1084" s="125"/>
      <c r="G1084" s="10"/>
      <c r="I1084" s="10"/>
      <c r="J1084" s="10"/>
      <c r="K1084" s="10"/>
      <c r="M1084" s="10"/>
      <c r="O1084" s="29"/>
    </row>
    <row r="1085" spans="3:15" s="12" customFormat="1" ht="11.25">
      <c r="C1085" s="125"/>
      <c r="G1085" s="10"/>
      <c r="I1085" s="10"/>
      <c r="J1085" s="10"/>
      <c r="K1085" s="10"/>
      <c r="M1085" s="10"/>
      <c r="O1085" s="29"/>
    </row>
    <row r="1086" spans="3:15" s="12" customFormat="1" ht="11.25">
      <c r="C1086" s="125"/>
      <c r="G1086" s="10"/>
      <c r="I1086" s="10"/>
      <c r="J1086" s="10"/>
      <c r="K1086" s="10"/>
      <c r="M1086" s="10"/>
      <c r="O1086" s="29"/>
    </row>
    <row r="1087" spans="3:15" s="12" customFormat="1" ht="11.25">
      <c r="C1087" s="125"/>
      <c r="G1087" s="10"/>
      <c r="I1087" s="10"/>
      <c r="J1087" s="10"/>
      <c r="K1087" s="10"/>
      <c r="M1087" s="10"/>
      <c r="O1087" s="29"/>
    </row>
    <row r="1088" spans="3:15" s="12" customFormat="1" ht="11.25">
      <c r="C1088" s="125"/>
      <c r="G1088" s="10"/>
      <c r="I1088" s="10"/>
      <c r="J1088" s="10"/>
      <c r="K1088" s="10"/>
      <c r="M1088" s="10"/>
      <c r="O1088" s="29"/>
    </row>
    <row r="1089" spans="3:15" s="12" customFormat="1" ht="11.25">
      <c r="C1089" s="125"/>
      <c r="G1089" s="10"/>
      <c r="I1089" s="10"/>
      <c r="J1089" s="10"/>
      <c r="K1089" s="10"/>
      <c r="M1089" s="10"/>
      <c r="O1089" s="29"/>
    </row>
    <row r="1090" spans="3:15" s="12" customFormat="1" ht="11.25">
      <c r="C1090" s="125"/>
      <c r="G1090" s="10"/>
      <c r="I1090" s="10"/>
      <c r="J1090" s="10"/>
      <c r="K1090" s="10"/>
      <c r="M1090" s="10"/>
      <c r="O1090" s="29"/>
    </row>
    <row r="1091" spans="3:15" s="12" customFormat="1" ht="11.25">
      <c r="C1091" s="125"/>
      <c r="G1091" s="10"/>
      <c r="I1091" s="10"/>
      <c r="J1091" s="10"/>
      <c r="K1091" s="10"/>
      <c r="M1091" s="10"/>
      <c r="O1091" s="29"/>
    </row>
    <row r="1092" spans="3:15" s="12" customFormat="1" ht="11.25">
      <c r="C1092" s="125"/>
      <c r="G1092" s="10"/>
      <c r="I1092" s="10"/>
      <c r="J1092" s="10"/>
      <c r="K1092" s="10"/>
      <c r="M1092" s="10"/>
      <c r="O1092" s="29"/>
    </row>
    <row r="1093" spans="3:15" s="12" customFormat="1" ht="11.25">
      <c r="C1093" s="125"/>
      <c r="G1093" s="10"/>
      <c r="I1093" s="10"/>
      <c r="J1093" s="10"/>
      <c r="K1093" s="10"/>
      <c r="M1093" s="10"/>
      <c r="O1093" s="29"/>
    </row>
    <row r="1094" spans="3:15" s="12" customFormat="1" ht="11.25">
      <c r="C1094" s="125"/>
      <c r="G1094" s="10"/>
      <c r="I1094" s="10"/>
      <c r="J1094" s="10"/>
      <c r="K1094" s="10"/>
      <c r="M1094" s="10"/>
      <c r="O1094" s="29"/>
    </row>
    <row r="1095" spans="3:15" s="12" customFormat="1" ht="11.25">
      <c r="C1095" s="125"/>
      <c r="G1095" s="10"/>
      <c r="I1095" s="10"/>
      <c r="J1095" s="10"/>
      <c r="K1095" s="10"/>
      <c r="M1095" s="10"/>
      <c r="O1095" s="29"/>
    </row>
    <row r="1096" spans="3:15" s="12" customFormat="1" ht="11.25">
      <c r="C1096" s="125"/>
      <c r="G1096" s="10"/>
      <c r="I1096" s="10"/>
      <c r="J1096" s="10"/>
      <c r="K1096" s="10"/>
      <c r="M1096" s="10"/>
      <c r="O1096" s="29"/>
    </row>
    <row r="1097" spans="3:15" s="12" customFormat="1" ht="11.25">
      <c r="C1097" s="125"/>
      <c r="G1097" s="10"/>
      <c r="I1097" s="10"/>
      <c r="J1097" s="10"/>
      <c r="K1097" s="10"/>
      <c r="M1097" s="10"/>
      <c r="O1097" s="29"/>
    </row>
    <row r="1098" spans="3:15" s="12" customFormat="1" ht="11.25">
      <c r="C1098" s="125"/>
      <c r="G1098" s="10"/>
      <c r="I1098" s="10"/>
      <c r="J1098" s="10"/>
      <c r="K1098" s="10"/>
      <c r="M1098" s="10"/>
      <c r="O1098" s="29"/>
    </row>
    <row r="1099" spans="3:15" s="12" customFormat="1" ht="11.25">
      <c r="C1099" s="125"/>
      <c r="G1099" s="10"/>
      <c r="I1099" s="10"/>
      <c r="J1099" s="10"/>
      <c r="K1099" s="10"/>
      <c r="M1099" s="10"/>
      <c r="O1099" s="29"/>
    </row>
    <row r="1100" spans="3:15" s="12" customFormat="1" ht="11.25">
      <c r="C1100" s="125"/>
      <c r="G1100" s="10"/>
      <c r="I1100" s="10"/>
      <c r="J1100" s="10"/>
      <c r="K1100" s="10"/>
      <c r="M1100" s="10"/>
      <c r="O1100" s="29"/>
    </row>
    <row r="1101" spans="3:15" s="12" customFormat="1" ht="11.25">
      <c r="C1101" s="125"/>
      <c r="G1101" s="10"/>
      <c r="I1101" s="10"/>
      <c r="J1101" s="10"/>
      <c r="K1101" s="10"/>
      <c r="M1101" s="10"/>
      <c r="O1101" s="29"/>
    </row>
    <row r="1102" spans="3:15" s="12" customFormat="1" ht="11.25">
      <c r="C1102" s="125"/>
      <c r="G1102" s="10"/>
      <c r="I1102" s="10"/>
      <c r="J1102" s="10"/>
      <c r="K1102" s="10"/>
      <c r="M1102" s="10"/>
      <c r="O1102" s="29"/>
    </row>
    <row r="1103" spans="3:15" s="12" customFormat="1" ht="11.25">
      <c r="C1103" s="125"/>
      <c r="G1103" s="10"/>
      <c r="I1103" s="10"/>
      <c r="J1103" s="10"/>
      <c r="K1103" s="10"/>
      <c r="M1103" s="10"/>
      <c r="O1103" s="29"/>
    </row>
    <row r="1104" spans="3:15" s="12" customFormat="1" ht="11.25">
      <c r="C1104" s="125"/>
      <c r="G1104" s="10"/>
      <c r="I1104" s="10"/>
      <c r="J1104" s="10"/>
      <c r="K1104" s="10"/>
      <c r="M1104" s="10"/>
      <c r="O1104" s="29"/>
    </row>
    <row r="1105" spans="3:15" s="12" customFormat="1" ht="11.25">
      <c r="C1105" s="125"/>
      <c r="G1105" s="10"/>
      <c r="I1105" s="10"/>
      <c r="J1105" s="10"/>
      <c r="K1105" s="10"/>
      <c r="M1105" s="10"/>
      <c r="O1105" s="29"/>
    </row>
    <row r="1106" spans="3:15" s="12" customFormat="1" ht="11.25">
      <c r="C1106" s="125"/>
      <c r="G1106" s="10"/>
      <c r="I1106" s="10"/>
      <c r="J1106" s="10"/>
      <c r="K1106" s="10"/>
      <c r="M1106" s="10"/>
      <c r="O1106" s="29"/>
    </row>
    <row r="1107" spans="3:15" s="12" customFormat="1" ht="11.25">
      <c r="C1107" s="125"/>
      <c r="G1107" s="10"/>
      <c r="I1107" s="10"/>
      <c r="J1107" s="10"/>
      <c r="K1107" s="10"/>
      <c r="M1107" s="10"/>
      <c r="O1107" s="29"/>
    </row>
    <row r="1108" spans="3:15" s="12" customFormat="1" ht="11.25">
      <c r="C1108" s="125"/>
      <c r="G1108" s="10"/>
      <c r="I1108" s="10"/>
      <c r="J1108" s="10"/>
      <c r="K1108" s="10"/>
      <c r="M1108" s="10"/>
      <c r="O1108" s="29"/>
    </row>
    <row r="1109" spans="3:15" s="12" customFormat="1" ht="11.25">
      <c r="C1109" s="125"/>
      <c r="G1109" s="10"/>
      <c r="I1109" s="10"/>
      <c r="J1109" s="10"/>
      <c r="K1109" s="10"/>
      <c r="M1109" s="10"/>
      <c r="O1109" s="29"/>
    </row>
    <row r="1110" spans="3:15" s="12" customFormat="1" ht="11.25">
      <c r="C1110" s="125"/>
      <c r="G1110" s="10"/>
      <c r="I1110" s="10"/>
      <c r="J1110" s="10"/>
      <c r="K1110" s="10"/>
      <c r="M1110" s="10"/>
      <c r="O1110" s="29"/>
    </row>
    <row r="1111" spans="3:15" s="12" customFormat="1" ht="11.25">
      <c r="C1111" s="125"/>
      <c r="G1111" s="10"/>
      <c r="I1111" s="10"/>
      <c r="J1111" s="10"/>
      <c r="K1111" s="10"/>
      <c r="M1111" s="10"/>
      <c r="O1111" s="29"/>
    </row>
    <row r="1112" spans="3:15" s="12" customFormat="1" ht="11.25">
      <c r="C1112" s="125"/>
      <c r="G1112" s="10"/>
      <c r="I1112" s="10"/>
      <c r="J1112" s="10"/>
      <c r="K1112" s="10"/>
      <c r="M1112" s="10"/>
      <c r="O1112" s="29"/>
    </row>
    <row r="1113" spans="3:15" s="12" customFormat="1" ht="11.25">
      <c r="C1113" s="125"/>
      <c r="G1113" s="10"/>
      <c r="I1113" s="10"/>
      <c r="J1113" s="10"/>
      <c r="K1113" s="10"/>
      <c r="M1113" s="10"/>
      <c r="O1113" s="29"/>
    </row>
    <row r="1114" spans="3:15" s="12" customFormat="1" ht="11.25">
      <c r="C1114" s="125"/>
      <c r="G1114" s="10"/>
      <c r="I1114" s="10"/>
      <c r="J1114" s="10"/>
      <c r="K1114" s="10"/>
      <c r="M1114" s="10"/>
      <c r="O1114" s="29"/>
    </row>
    <row r="1115" spans="3:15" s="12" customFormat="1" ht="11.25">
      <c r="C1115" s="125"/>
      <c r="G1115" s="10"/>
      <c r="I1115" s="10"/>
      <c r="J1115" s="10"/>
      <c r="K1115" s="10"/>
      <c r="M1115" s="10"/>
      <c r="O1115" s="29"/>
    </row>
    <row r="1116" spans="3:15" s="12" customFormat="1" ht="11.25">
      <c r="C1116" s="125"/>
      <c r="G1116" s="10"/>
      <c r="I1116" s="10"/>
      <c r="J1116" s="10"/>
      <c r="K1116" s="10"/>
      <c r="M1116" s="10"/>
      <c r="O1116" s="29"/>
    </row>
    <row r="1117" spans="3:15" s="12" customFormat="1" ht="11.25">
      <c r="C1117" s="125"/>
      <c r="G1117" s="10"/>
      <c r="I1117" s="10"/>
      <c r="J1117" s="10"/>
      <c r="K1117" s="10"/>
      <c r="M1117" s="10"/>
      <c r="O1117" s="29"/>
    </row>
    <row r="1118" spans="3:15" s="12" customFormat="1" ht="11.25">
      <c r="C1118" s="125"/>
      <c r="G1118" s="10"/>
      <c r="I1118" s="10"/>
      <c r="J1118" s="10"/>
      <c r="K1118" s="10"/>
      <c r="M1118" s="10"/>
      <c r="O1118" s="29"/>
    </row>
    <row r="1119" spans="3:15" s="12" customFormat="1" ht="11.25">
      <c r="C1119" s="125"/>
      <c r="G1119" s="10"/>
      <c r="I1119" s="10"/>
      <c r="J1119" s="10"/>
      <c r="K1119" s="10"/>
      <c r="M1119" s="10"/>
      <c r="O1119" s="29"/>
    </row>
    <row r="1120" spans="3:15" s="12" customFormat="1" ht="11.25">
      <c r="C1120" s="125"/>
      <c r="G1120" s="10"/>
      <c r="I1120" s="10"/>
      <c r="J1120" s="10"/>
      <c r="K1120" s="10"/>
      <c r="M1120" s="10"/>
      <c r="O1120" s="29"/>
    </row>
    <row r="1121" spans="3:15" s="12" customFormat="1" ht="11.25">
      <c r="C1121" s="125"/>
      <c r="G1121" s="10"/>
      <c r="I1121" s="10"/>
      <c r="J1121" s="10"/>
      <c r="K1121" s="10"/>
      <c r="M1121" s="10"/>
      <c r="O1121" s="29"/>
    </row>
    <row r="1122" spans="3:15" s="12" customFormat="1" ht="11.25">
      <c r="C1122" s="125"/>
      <c r="G1122" s="10"/>
      <c r="I1122" s="10"/>
      <c r="J1122" s="10"/>
      <c r="K1122" s="10"/>
      <c r="M1122" s="10"/>
      <c r="O1122" s="29"/>
    </row>
    <row r="1123" spans="3:15" s="12" customFormat="1" ht="11.25">
      <c r="C1123" s="125"/>
      <c r="G1123" s="10"/>
      <c r="I1123" s="10"/>
      <c r="J1123" s="10"/>
      <c r="K1123" s="10"/>
      <c r="M1123" s="10"/>
      <c r="O1123" s="29"/>
    </row>
    <row r="1124" spans="3:15" s="12" customFormat="1" ht="11.25">
      <c r="C1124" s="125"/>
      <c r="G1124" s="10"/>
      <c r="I1124" s="10"/>
      <c r="J1124" s="10"/>
      <c r="K1124" s="10"/>
      <c r="M1124" s="10"/>
      <c r="O1124" s="29"/>
    </row>
    <row r="1125" spans="3:15" s="12" customFormat="1" ht="11.25">
      <c r="C1125" s="125"/>
      <c r="G1125" s="10"/>
      <c r="I1125" s="10"/>
      <c r="J1125" s="10"/>
      <c r="K1125" s="10"/>
      <c r="M1125" s="10"/>
      <c r="O1125" s="29"/>
    </row>
    <row r="1126" spans="3:15" s="12" customFormat="1" ht="11.25">
      <c r="C1126" s="125"/>
      <c r="G1126" s="10"/>
      <c r="I1126" s="10"/>
      <c r="J1126" s="10"/>
      <c r="K1126" s="10"/>
      <c r="M1126" s="10"/>
      <c r="O1126" s="29"/>
    </row>
    <row r="1127" spans="3:15" s="12" customFormat="1" ht="11.25">
      <c r="C1127" s="125"/>
      <c r="G1127" s="10"/>
      <c r="I1127" s="10"/>
      <c r="J1127" s="10"/>
      <c r="K1127" s="10"/>
      <c r="M1127" s="10"/>
      <c r="O1127" s="29"/>
    </row>
    <row r="1128" spans="3:15" s="12" customFormat="1" ht="11.25">
      <c r="C1128" s="125"/>
      <c r="G1128" s="10"/>
      <c r="I1128" s="10"/>
      <c r="J1128" s="10"/>
      <c r="K1128" s="10"/>
      <c r="M1128" s="10"/>
      <c r="O1128" s="29"/>
    </row>
    <row r="1129" spans="3:15" s="12" customFormat="1" ht="11.25">
      <c r="C1129" s="125"/>
      <c r="G1129" s="10"/>
      <c r="I1129" s="10"/>
      <c r="J1129" s="10"/>
      <c r="K1129" s="10"/>
      <c r="M1129" s="10"/>
      <c r="O1129" s="29"/>
    </row>
    <row r="1130" spans="3:15" s="12" customFormat="1" ht="11.25">
      <c r="C1130" s="125"/>
      <c r="G1130" s="10"/>
      <c r="I1130" s="10"/>
      <c r="J1130" s="10"/>
      <c r="K1130" s="10"/>
      <c r="M1130" s="10"/>
      <c r="O1130" s="29"/>
    </row>
    <row r="1131" spans="3:15" s="12" customFormat="1" ht="11.25">
      <c r="C1131" s="125"/>
      <c r="G1131" s="10"/>
      <c r="I1131" s="10"/>
      <c r="J1131" s="10"/>
      <c r="K1131" s="10"/>
      <c r="M1131" s="10"/>
      <c r="O1131" s="29"/>
    </row>
    <row r="1132" spans="3:15" s="12" customFormat="1" ht="11.25">
      <c r="C1132" s="125"/>
      <c r="G1132" s="10"/>
      <c r="I1132" s="10"/>
      <c r="J1132" s="10"/>
      <c r="K1132" s="10"/>
      <c r="M1132" s="10"/>
      <c r="O1132" s="29"/>
    </row>
    <row r="1133" spans="3:15" s="12" customFormat="1" ht="11.25">
      <c r="C1133" s="125"/>
      <c r="G1133" s="10"/>
      <c r="I1133" s="10"/>
      <c r="J1133" s="10"/>
      <c r="K1133" s="10"/>
      <c r="M1133" s="10"/>
      <c r="O1133" s="29"/>
    </row>
    <row r="1134" spans="3:15" s="12" customFormat="1" ht="11.25">
      <c r="C1134" s="125"/>
      <c r="G1134" s="10"/>
      <c r="I1134" s="10"/>
      <c r="J1134" s="10"/>
      <c r="K1134" s="10"/>
      <c r="M1134" s="10"/>
      <c r="O1134" s="29"/>
    </row>
    <row r="1135" spans="3:15" s="12" customFormat="1" ht="11.25">
      <c r="C1135" s="125"/>
      <c r="G1135" s="10"/>
      <c r="I1135" s="10"/>
      <c r="J1135" s="10"/>
      <c r="K1135" s="10"/>
      <c r="M1135" s="10"/>
      <c r="O1135" s="29"/>
    </row>
    <row r="1136" spans="3:15" s="12" customFormat="1" ht="11.25">
      <c r="C1136" s="125"/>
      <c r="G1136" s="10"/>
      <c r="I1136" s="10"/>
      <c r="J1136" s="10"/>
      <c r="K1136" s="10"/>
      <c r="M1136" s="10"/>
      <c r="O1136" s="29"/>
    </row>
    <row r="1137" spans="3:15" s="12" customFormat="1" ht="11.25">
      <c r="C1137" s="125"/>
      <c r="G1137" s="10"/>
      <c r="I1137" s="10"/>
      <c r="J1137" s="10"/>
      <c r="K1137" s="10"/>
      <c r="M1137" s="10"/>
      <c r="O1137" s="29"/>
    </row>
    <row r="1138" spans="3:15" s="12" customFormat="1" ht="11.25">
      <c r="C1138" s="125"/>
      <c r="G1138" s="10"/>
      <c r="I1138" s="10"/>
      <c r="J1138" s="10"/>
      <c r="K1138" s="10"/>
      <c r="M1138" s="10"/>
      <c r="O1138" s="29"/>
    </row>
    <row r="1139" spans="3:15" s="12" customFormat="1" ht="11.25">
      <c r="C1139" s="125"/>
      <c r="G1139" s="10"/>
      <c r="I1139" s="10"/>
      <c r="J1139" s="10"/>
      <c r="K1139" s="10"/>
      <c r="M1139" s="10"/>
      <c r="O1139" s="29"/>
    </row>
    <row r="1140" spans="3:15" s="12" customFormat="1" ht="11.25">
      <c r="C1140" s="125"/>
      <c r="G1140" s="10"/>
      <c r="I1140" s="10"/>
      <c r="J1140" s="10"/>
      <c r="K1140" s="10"/>
      <c r="M1140" s="10"/>
      <c r="O1140" s="29"/>
    </row>
    <row r="1141" spans="3:15" s="12" customFormat="1" ht="11.25">
      <c r="C1141" s="125"/>
      <c r="G1141" s="10"/>
      <c r="I1141" s="10"/>
      <c r="J1141" s="10"/>
      <c r="K1141" s="10"/>
      <c r="M1141" s="10"/>
      <c r="O1141" s="29"/>
    </row>
    <row r="1142" spans="3:15" s="12" customFormat="1" ht="11.25">
      <c r="C1142" s="125"/>
      <c r="G1142" s="10"/>
      <c r="I1142" s="10"/>
      <c r="J1142" s="10"/>
      <c r="K1142" s="10"/>
      <c r="M1142" s="10"/>
      <c r="O1142" s="29"/>
    </row>
    <row r="1143" spans="3:15" s="12" customFormat="1" ht="11.25">
      <c r="C1143" s="125"/>
      <c r="G1143" s="10"/>
      <c r="I1143" s="10"/>
      <c r="J1143" s="10"/>
      <c r="K1143" s="10"/>
      <c r="M1143" s="10"/>
      <c r="O1143" s="29"/>
    </row>
    <row r="1144" spans="3:15" s="12" customFormat="1" ht="11.25">
      <c r="C1144" s="125"/>
      <c r="G1144" s="10"/>
      <c r="I1144" s="10"/>
      <c r="J1144" s="10"/>
      <c r="K1144" s="10"/>
      <c r="M1144" s="10"/>
      <c r="O1144" s="29"/>
    </row>
    <row r="1145" spans="3:15" s="12" customFormat="1" ht="11.25">
      <c r="C1145" s="125"/>
      <c r="G1145" s="10"/>
      <c r="I1145" s="10"/>
      <c r="J1145" s="10"/>
      <c r="K1145" s="10"/>
      <c r="M1145" s="10"/>
      <c r="O1145" s="29"/>
    </row>
    <row r="1146" spans="3:15" s="12" customFormat="1" ht="11.25">
      <c r="C1146" s="125"/>
      <c r="G1146" s="10"/>
      <c r="I1146" s="10"/>
      <c r="J1146" s="10"/>
      <c r="K1146" s="10"/>
      <c r="M1146" s="10"/>
      <c r="O1146" s="29"/>
    </row>
    <row r="1147" spans="3:15" s="12" customFormat="1" ht="11.25">
      <c r="C1147" s="125"/>
      <c r="G1147" s="10"/>
      <c r="I1147" s="10"/>
      <c r="J1147" s="10"/>
      <c r="K1147" s="10"/>
      <c r="M1147" s="10"/>
      <c r="O1147" s="29"/>
    </row>
    <row r="1148" spans="3:15" s="12" customFormat="1" ht="11.25">
      <c r="C1148" s="125"/>
      <c r="G1148" s="10"/>
      <c r="I1148" s="10"/>
      <c r="J1148" s="10"/>
      <c r="K1148" s="10"/>
      <c r="M1148" s="10"/>
      <c r="O1148" s="29"/>
    </row>
    <row r="1149" spans="3:15" s="12" customFormat="1" ht="11.25">
      <c r="C1149" s="125"/>
      <c r="G1149" s="10"/>
      <c r="I1149" s="10"/>
      <c r="J1149" s="10"/>
      <c r="K1149" s="10"/>
      <c r="M1149" s="10"/>
      <c r="O1149" s="29"/>
    </row>
    <row r="1150" spans="3:15" s="12" customFormat="1" ht="11.25">
      <c r="C1150" s="125"/>
      <c r="G1150" s="10"/>
      <c r="I1150" s="10"/>
      <c r="J1150" s="10"/>
      <c r="K1150" s="10"/>
      <c r="M1150" s="10"/>
      <c r="O1150" s="29"/>
    </row>
    <row r="1151" spans="3:15" s="12" customFormat="1" ht="11.25">
      <c r="C1151" s="125"/>
      <c r="G1151" s="10"/>
      <c r="I1151" s="10"/>
      <c r="J1151" s="10"/>
      <c r="K1151" s="10"/>
      <c r="M1151" s="10"/>
      <c r="O1151" s="29"/>
    </row>
    <row r="1152" spans="3:15" s="12" customFormat="1" ht="11.25">
      <c r="C1152" s="125"/>
      <c r="G1152" s="10"/>
      <c r="I1152" s="10"/>
      <c r="J1152" s="10"/>
      <c r="K1152" s="10"/>
      <c r="M1152" s="10"/>
      <c r="O1152" s="29"/>
    </row>
    <row r="1153" spans="3:15" s="12" customFormat="1" ht="11.25">
      <c r="C1153" s="125"/>
      <c r="G1153" s="10"/>
      <c r="I1153" s="10"/>
      <c r="J1153" s="10"/>
      <c r="K1153" s="10"/>
      <c r="M1153" s="10"/>
      <c r="O1153" s="29"/>
    </row>
    <row r="1154" spans="3:15" s="12" customFormat="1" ht="11.25">
      <c r="C1154" s="125"/>
      <c r="G1154" s="10"/>
      <c r="I1154" s="10"/>
      <c r="J1154" s="10"/>
      <c r="K1154" s="10"/>
      <c r="M1154" s="10"/>
      <c r="O1154" s="29"/>
    </row>
    <row r="1155" spans="3:15" s="12" customFormat="1" ht="11.25">
      <c r="C1155" s="125"/>
      <c r="G1155" s="10"/>
      <c r="I1155" s="10"/>
      <c r="J1155" s="10"/>
      <c r="K1155" s="10"/>
      <c r="M1155" s="10"/>
      <c r="O1155" s="29"/>
    </row>
    <row r="1156" spans="3:15" s="12" customFormat="1" ht="11.25">
      <c r="C1156" s="125"/>
      <c r="G1156" s="10"/>
      <c r="I1156" s="10"/>
      <c r="J1156" s="10"/>
      <c r="K1156" s="10"/>
      <c r="M1156" s="10"/>
      <c r="O1156" s="29"/>
    </row>
    <row r="1157" spans="3:15" s="12" customFormat="1" ht="11.25">
      <c r="C1157" s="125"/>
      <c r="G1157" s="10"/>
      <c r="I1157" s="10"/>
      <c r="J1157" s="10"/>
      <c r="K1157" s="10"/>
      <c r="M1157" s="10"/>
      <c r="O1157" s="29"/>
    </row>
    <row r="1158" spans="3:15" s="12" customFormat="1" ht="11.25">
      <c r="C1158" s="125"/>
      <c r="G1158" s="10"/>
      <c r="I1158" s="10"/>
      <c r="J1158" s="10"/>
      <c r="K1158" s="10"/>
      <c r="M1158" s="10"/>
      <c r="O1158" s="29"/>
    </row>
    <row r="1159" spans="3:15" s="12" customFormat="1" ht="11.25">
      <c r="C1159" s="125"/>
      <c r="G1159" s="10"/>
      <c r="I1159" s="10"/>
      <c r="J1159" s="10"/>
      <c r="K1159" s="10"/>
      <c r="M1159" s="10"/>
      <c r="O1159" s="29"/>
    </row>
    <row r="1160" spans="3:15" s="12" customFormat="1" ht="11.25">
      <c r="C1160" s="125"/>
      <c r="G1160" s="10"/>
      <c r="I1160" s="10"/>
      <c r="J1160" s="10"/>
      <c r="K1160" s="10"/>
      <c r="M1160" s="10"/>
      <c r="O1160" s="29"/>
    </row>
    <row r="1161" spans="3:15" s="12" customFormat="1" ht="11.25">
      <c r="C1161" s="125"/>
      <c r="G1161" s="10"/>
      <c r="I1161" s="10"/>
      <c r="J1161" s="10"/>
      <c r="K1161" s="10"/>
      <c r="M1161" s="10"/>
      <c r="O1161" s="29"/>
    </row>
    <row r="1162" spans="3:15" s="12" customFormat="1" ht="11.25">
      <c r="C1162" s="125"/>
      <c r="G1162" s="10"/>
      <c r="I1162" s="10"/>
      <c r="J1162" s="10"/>
      <c r="K1162" s="10"/>
      <c r="M1162" s="10"/>
      <c r="O1162" s="29"/>
    </row>
    <row r="1163" spans="3:15" s="12" customFormat="1" ht="11.25">
      <c r="C1163" s="125"/>
      <c r="G1163" s="10"/>
      <c r="I1163" s="10"/>
      <c r="J1163" s="10"/>
      <c r="K1163" s="10"/>
      <c r="M1163" s="10"/>
      <c r="O1163" s="29"/>
    </row>
    <row r="1164" spans="3:15" s="12" customFormat="1" ht="11.25">
      <c r="C1164" s="125"/>
      <c r="G1164" s="10"/>
      <c r="I1164" s="10"/>
      <c r="J1164" s="10"/>
      <c r="K1164" s="10"/>
      <c r="M1164" s="10"/>
      <c r="O1164" s="29"/>
    </row>
    <row r="1165" spans="3:15" s="12" customFormat="1" ht="11.25">
      <c r="C1165" s="125"/>
      <c r="G1165" s="10"/>
      <c r="I1165" s="10"/>
      <c r="J1165" s="10"/>
      <c r="K1165" s="10"/>
      <c r="M1165" s="10"/>
      <c r="O1165" s="29"/>
    </row>
    <row r="1166" spans="3:15" s="12" customFormat="1" ht="11.25">
      <c r="C1166" s="125"/>
      <c r="G1166" s="10"/>
      <c r="I1166" s="10"/>
      <c r="J1166" s="10"/>
      <c r="K1166" s="10"/>
      <c r="M1166" s="10"/>
      <c r="O1166" s="29"/>
    </row>
    <row r="1167" spans="3:15" s="12" customFormat="1" ht="11.25">
      <c r="C1167" s="125"/>
      <c r="G1167" s="10"/>
      <c r="I1167" s="10"/>
      <c r="J1167" s="10"/>
      <c r="K1167" s="10"/>
      <c r="M1167" s="10"/>
      <c r="O1167" s="29"/>
    </row>
    <row r="1168" spans="3:15" s="12" customFormat="1" ht="11.25">
      <c r="C1168" s="125"/>
      <c r="G1168" s="10"/>
      <c r="I1168" s="10"/>
      <c r="J1168" s="10"/>
      <c r="K1168" s="10"/>
      <c r="M1168" s="10"/>
      <c r="O1168" s="29"/>
    </row>
    <row r="1169" spans="3:15" s="12" customFormat="1" ht="11.25">
      <c r="C1169" s="125"/>
      <c r="G1169" s="10"/>
      <c r="I1169" s="10"/>
      <c r="J1169" s="10"/>
      <c r="K1169" s="10"/>
      <c r="M1169" s="10"/>
      <c r="O1169" s="29"/>
    </row>
    <row r="1170" spans="3:15" s="12" customFormat="1" ht="11.25">
      <c r="C1170" s="125"/>
      <c r="G1170" s="10"/>
      <c r="I1170" s="10"/>
      <c r="J1170" s="10"/>
      <c r="K1170" s="10"/>
      <c r="M1170" s="10"/>
      <c r="O1170" s="29"/>
    </row>
    <row r="1171" spans="3:15" s="12" customFormat="1" ht="11.25">
      <c r="C1171" s="125"/>
      <c r="G1171" s="10"/>
      <c r="I1171" s="10"/>
      <c r="J1171" s="10"/>
      <c r="K1171" s="10"/>
      <c r="M1171" s="10"/>
      <c r="O1171" s="29"/>
    </row>
    <row r="1172" spans="3:15" s="12" customFormat="1" ht="11.25">
      <c r="C1172" s="125"/>
      <c r="G1172" s="10"/>
      <c r="I1172" s="10"/>
      <c r="J1172" s="10"/>
      <c r="K1172" s="10"/>
      <c r="M1172" s="10"/>
      <c r="O1172" s="29"/>
    </row>
    <row r="1173" spans="3:15" s="12" customFormat="1" ht="11.25">
      <c r="C1173" s="125"/>
      <c r="G1173" s="10"/>
      <c r="I1173" s="10"/>
      <c r="J1173" s="10"/>
      <c r="K1173" s="10"/>
      <c r="M1173" s="10"/>
      <c r="O1173" s="29"/>
    </row>
    <row r="1174" spans="3:15" s="12" customFormat="1" ht="11.25">
      <c r="C1174" s="125"/>
      <c r="G1174" s="10"/>
      <c r="I1174" s="10"/>
      <c r="J1174" s="10"/>
      <c r="K1174" s="10"/>
      <c r="M1174" s="10"/>
      <c r="O1174" s="29"/>
    </row>
    <row r="1175" spans="3:15" s="12" customFormat="1" ht="11.25">
      <c r="C1175" s="125"/>
      <c r="G1175" s="10"/>
      <c r="I1175" s="10"/>
      <c r="J1175" s="10"/>
      <c r="K1175" s="10"/>
      <c r="M1175" s="10"/>
      <c r="O1175" s="29"/>
    </row>
    <row r="1176" spans="3:15" s="12" customFormat="1" ht="11.25">
      <c r="C1176" s="125"/>
      <c r="G1176" s="10"/>
      <c r="I1176" s="10"/>
      <c r="J1176" s="10"/>
      <c r="K1176" s="10"/>
      <c r="M1176" s="10"/>
      <c r="O1176" s="29"/>
    </row>
    <row r="1177" spans="3:15" s="12" customFormat="1" ht="11.25">
      <c r="C1177" s="125"/>
      <c r="G1177" s="10"/>
      <c r="I1177" s="10"/>
      <c r="J1177" s="10"/>
      <c r="K1177" s="10"/>
      <c r="M1177" s="10"/>
      <c r="O1177" s="29"/>
    </row>
    <row r="1178" spans="3:15" s="12" customFormat="1" ht="11.25">
      <c r="C1178" s="125"/>
      <c r="G1178" s="10"/>
      <c r="I1178" s="10"/>
      <c r="J1178" s="10"/>
      <c r="K1178" s="10"/>
      <c r="M1178" s="10"/>
      <c r="O1178" s="29"/>
    </row>
    <row r="1179" spans="3:15" s="12" customFormat="1" ht="11.25">
      <c r="C1179" s="125"/>
      <c r="G1179" s="10"/>
      <c r="I1179" s="10"/>
      <c r="J1179" s="10"/>
      <c r="K1179" s="10"/>
      <c r="M1179" s="10"/>
      <c r="O1179" s="29"/>
    </row>
    <row r="1180" spans="3:15" s="12" customFormat="1" ht="11.25">
      <c r="C1180" s="125"/>
      <c r="G1180" s="10"/>
      <c r="I1180" s="10"/>
      <c r="J1180" s="10"/>
      <c r="K1180" s="10"/>
      <c r="M1180" s="10"/>
      <c r="O1180" s="29"/>
    </row>
    <row r="1181" spans="3:15" s="12" customFormat="1" ht="11.25">
      <c r="C1181" s="125"/>
      <c r="G1181" s="10"/>
      <c r="I1181" s="10"/>
      <c r="J1181" s="10"/>
      <c r="K1181" s="10"/>
      <c r="M1181" s="10"/>
      <c r="O1181" s="29"/>
    </row>
    <row r="1182" spans="3:15" s="12" customFormat="1" ht="11.25">
      <c r="C1182" s="125"/>
      <c r="G1182" s="10"/>
      <c r="I1182" s="10"/>
      <c r="J1182" s="10"/>
      <c r="K1182" s="10"/>
      <c r="M1182" s="10"/>
      <c r="O1182" s="29"/>
    </row>
    <row r="1183" spans="3:15" s="12" customFormat="1" ht="11.25">
      <c r="C1183" s="125"/>
      <c r="G1183" s="10"/>
      <c r="I1183" s="10"/>
      <c r="J1183" s="10"/>
      <c r="K1183" s="10"/>
      <c r="M1183" s="10"/>
      <c r="O1183" s="29"/>
    </row>
    <row r="1184" spans="3:15" s="12" customFormat="1" ht="11.25">
      <c r="C1184" s="125"/>
      <c r="G1184" s="10"/>
      <c r="I1184" s="10"/>
      <c r="J1184" s="10"/>
      <c r="K1184" s="10"/>
      <c r="M1184" s="10"/>
      <c r="O1184" s="29"/>
    </row>
    <row r="1185" spans="3:15" s="12" customFormat="1" ht="11.25">
      <c r="C1185" s="125"/>
      <c r="G1185" s="10"/>
      <c r="I1185" s="10"/>
      <c r="J1185" s="10"/>
      <c r="K1185" s="10"/>
      <c r="M1185" s="10"/>
      <c r="O1185" s="29"/>
    </row>
    <row r="1186" spans="3:15" s="12" customFormat="1" ht="11.25">
      <c r="C1186" s="125"/>
      <c r="G1186" s="10"/>
      <c r="I1186" s="10"/>
      <c r="J1186" s="10"/>
      <c r="K1186" s="10"/>
      <c r="M1186" s="10"/>
      <c r="O1186" s="29"/>
    </row>
    <row r="1187" spans="3:15" s="12" customFormat="1" ht="11.25">
      <c r="C1187" s="125"/>
      <c r="G1187" s="10"/>
      <c r="I1187" s="10"/>
      <c r="J1187" s="10"/>
      <c r="K1187" s="10"/>
      <c r="M1187" s="10"/>
      <c r="O1187" s="29"/>
    </row>
    <row r="1188" spans="3:15" s="12" customFormat="1" ht="11.25">
      <c r="C1188" s="125"/>
      <c r="G1188" s="10"/>
      <c r="I1188" s="10"/>
      <c r="J1188" s="10"/>
      <c r="K1188" s="10"/>
      <c r="M1188" s="10"/>
      <c r="O1188" s="29"/>
    </row>
    <row r="1189" spans="3:15" s="12" customFormat="1" ht="11.25">
      <c r="C1189" s="125"/>
      <c r="G1189" s="10"/>
      <c r="I1189" s="10"/>
      <c r="J1189" s="10"/>
      <c r="K1189" s="10"/>
      <c r="M1189" s="10"/>
      <c r="O1189" s="29"/>
    </row>
    <row r="1190" spans="3:15" s="12" customFormat="1" ht="11.25">
      <c r="C1190" s="125"/>
      <c r="G1190" s="10"/>
      <c r="I1190" s="10"/>
      <c r="J1190" s="10"/>
      <c r="K1190" s="10"/>
      <c r="M1190" s="10"/>
      <c r="O1190" s="29"/>
    </row>
    <row r="1191" spans="3:15" s="12" customFormat="1" ht="11.25">
      <c r="C1191" s="125"/>
      <c r="G1191" s="10"/>
      <c r="I1191" s="10"/>
      <c r="J1191" s="10"/>
      <c r="K1191" s="10"/>
      <c r="M1191" s="10"/>
      <c r="O1191" s="29"/>
    </row>
    <row r="1192" spans="3:15" s="12" customFormat="1" ht="11.25">
      <c r="C1192" s="125"/>
      <c r="G1192" s="10"/>
      <c r="I1192" s="10"/>
      <c r="J1192" s="10"/>
      <c r="K1192" s="10"/>
      <c r="M1192" s="10"/>
      <c r="O1192" s="29"/>
    </row>
    <row r="1193" spans="3:15" s="12" customFormat="1" ht="11.25">
      <c r="C1193" s="125"/>
      <c r="G1193" s="10"/>
      <c r="I1193" s="10"/>
      <c r="J1193" s="10"/>
      <c r="K1193" s="10"/>
      <c r="M1193" s="10"/>
      <c r="O1193" s="29"/>
    </row>
    <row r="1194" spans="3:15" s="12" customFormat="1" ht="11.25">
      <c r="C1194" s="125"/>
      <c r="G1194" s="10"/>
      <c r="I1194" s="10"/>
      <c r="J1194" s="10"/>
      <c r="K1194" s="10"/>
      <c r="M1194" s="10"/>
      <c r="O1194" s="29"/>
    </row>
    <row r="1195" spans="3:15" s="12" customFormat="1" ht="11.25">
      <c r="C1195" s="125"/>
      <c r="G1195" s="10"/>
      <c r="I1195" s="10"/>
      <c r="J1195" s="10"/>
      <c r="K1195" s="10"/>
      <c r="M1195" s="10"/>
      <c r="O1195" s="29"/>
    </row>
    <row r="1196" spans="3:15" s="12" customFormat="1" ht="11.25">
      <c r="C1196" s="125"/>
      <c r="G1196" s="10"/>
      <c r="I1196" s="10"/>
      <c r="J1196" s="10"/>
      <c r="K1196" s="10"/>
      <c r="M1196" s="10"/>
      <c r="O1196" s="29"/>
    </row>
    <row r="1197" spans="3:15" s="12" customFormat="1" ht="11.25">
      <c r="C1197" s="125"/>
      <c r="G1197" s="10"/>
      <c r="I1197" s="10"/>
      <c r="J1197" s="10"/>
      <c r="K1197" s="10"/>
      <c r="M1197" s="10"/>
      <c r="O1197" s="29"/>
    </row>
    <row r="1198" spans="3:15" s="12" customFormat="1" ht="11.25">
      <c r="C1198" s="125"/>
      <c r="G1198" s="10"/>
      <c r="I1198" s="10"/>
      <c r="J1198" s="10"/>
      <c r="K1198" s="10"/>
      <c r="M1198" s="10"/>
      <c r="O1198" s="29"/>
    </row>
    <row r="1199" spans="3:15" s="12" customFormat="1" ht="11.25">
      <c r="C1199" s="125"/>
      <c r="G1199" s="10"/>
      <c r="I1199" s="10"/>
      <c r="J1199" s="10"/>
      <c r="K1199" s="10"/>
      <c r="M1199" s="10"/>
      <c r="O1199" s="29"/>
    </row>
    <row r="1200" spans="3:15" s="12" customFormat="1" ht="11.25">
      <c r="C1200" s="125"/>
      <c r="G1200" s="10"/>
      <c r="I1200" s="10"/>
      <c r="J1200" s="10"/>
      <c r="K1200" s="10"/>
      <c r="M1200" s="10"/>
      <c r="O1200" s="29"/>
    </row>
    <row r="1201" spans="3:15" s="12" customFormat="1" ht="11.25">
      <c r="C1201" s="125"/>
      <c r="G1201" s="10"/>
      <c r="I1201" s="10"/>
      <c r="J1201" s="10"/>
      <c r="K1201" s="10"/>
      <c r="M1201" s="10"/>
      <c r="O1201" s="29"/>
    </row>
    <row r="1202" spans="3:15" s="12" customFormat="1" ht="11.25">
      <c r="C1202" s="125"/>
      <c r="G1202" s="10"/>
      <c r="I1202" s="10"/>
      <c r="J1202" s="10"/>
      <c r="K1202" s="10"/>
      <c r="M1202" s="10"/>
      <c r="O1202" s="29"/>
    </row>
    <row r="1203" spans="3:15" s="12" customFormat="1" ht="11.25">
      <c r="C1203" s="125"/>
      <c r="G1203" s="10"/>
      <c r="I1203" s="10"/>
      <c r="J1203" s="10"/>
      <c r="K1203" s="10"/>
      <c r="M1203" s="10"/>
      <c r="O1203" s="29"/>
    </row>
    <row r="1204" spans="3:15" s="12" customFormat="1" ht="11.25">
      <c r="C1204" s="125"/>
      <c r="G1204" s="10"/>
      <c r="I1204" s="10"/>
      <c r="J1204" s="10"/>
      <c r="K1204" s="10"/>
      <c r="M1204" s="10"/>
      <c r="O1204" s="29"/>
    </row>
    <row r="1205" spans="3:15" s="12" customFormat="1" ht="11.25">
      <c r="C1205" s="125"/>
      <c r="G1205" s="10"/>
      <c r="I1205" s="10"/>
      <c r="J1205" s="10"/>
      <c r="K1205" s="10"/>
      <c r="M1205" s="10"/>
      <c r="O1205" s="29"/>
    </row>
    <row r="1206" spans="3:15" s="12" customFormat="1" ht="11.25">
      <c r="C1206" s="125"/>
      <c r="G1206" s="10"/>
      <c r="I1206" s="10"/>
      <c r="J1206" s="10"/>
      <c r="K1206" s="10"/>
      <c r="M1206" s="10"/>
      <c r="O1206" s="29"/>
    </row>
    <row r="1207" spans="3:15" s="12" customFormat="1" ht="11.25">
      <c r="C1207" s="125"/>
      <c r="G1207" s="10"/>
      <c r="I1207" s="10"/>
      <c r="J1207" s="10"/>
      <c r="K1207" s="10"/>
      <c r="M1207" s="10"/>
      <c r="O1207" s="29"/>
    </row>
    <row r="1208" spans="3:15" s="12" customFormat="1" ht="11.25">
      <c r="C1208" s="125"/>
      <c r="G1208" s="10"/>
      <c r="I1208" s="10"/>
      <c r="J1208" s="10"/>
      <c r="K1208" s="10"/>
      <c r="M1208" s="10"/>
      <c r="O1208" s="29"/>
    </row>
    <row r="1209" spans="3:15" s="12" customFormat="1" ht="11.25">
      <c r="C1209" s="125"/>
      <c r="G1209" s="10"/>
      <c r="I1209" s="10"/>
      <c r="J1209" s="10"/>
      <c r="K1209" s="10"/>
      <c r="M1209" s="10"/>
      <c r="O1209" s="29"/>
    </row>
    <row r="1210" spans="3:15" s="12" customFormat="1" ht="11.25">
      <c r="C1210" s="125"/>
      <c r="G1210" s="10"/>
      <c r="I1210" s="10"/>
      <c r="J1210" s="10"/>
      <c r="K1210" s="10"/>
      <c r="M1210" s="10"/>
      <c r="O1210" s="29"/>
    </row>
    <row r="1211" spans="3:15" s="12" customFormat="1" ht="11.25">
      <c r="C1211" s="125"/>
      <c r="G1211" s="10"/>
      <c r="I1211" s="10"/>
      <c r="J1211" s="10"/>
      <c r="K1211" s="10"/>
      <c r="M1211" s="10"/>
      <c r="O1211" s="29"/>
    </row>
    <row r="1212" spans="3:15" s="12" customFormat="1" ht="11.25">
      <c r="C1212" s="125"/>
      <c r="G1212" s="10"/>
      <c r="I1212" s="10"/>
      <c r="J1212" s="10"/>
      <c r="K1212" s="10"/>
      <c r="M1212" s="10"/>
      <c r="O1212" s="29"/>
    </row>
    <row r="1213" spans="3:15" s="12" customFormat="1" ht="11.25">
      <c r="C1213" s="125"/>
      <c r="G1213" s="10"/>
      <c r="I1213" s="10"/>
      <c r="J1213" s="10"/>
      <c r="K1213" s="10"/>
      <c r="M1213" s="10"/>
      <c r="O1213" s="29"/>
    </row>
    <row r="1214" spans="3:15" s="12" customFormat="1" ht="11.25">
      <c r="C1214" s="125"/>
      <c r="G1214" s="10"/>
      <c r="I1214" s="10"/>
      <c r="J1214" s="10"/>
      <c r="K1214" s="10"/>
      <c r="M1214" s="10"/>
      <c r="O1214" s="29"/>
    </row>
    <row r="1215" spans="3:15" s="12" customFormat="1" ht="11.25">
      <c r="C1215" s="125"/>
      <c r="G1215" s="10"/>
      <c r="I1215" s="10"/>
      <c r="J1215" s="10"/>
      <c r="K1215" s="10"/>
      <c r="M1215" s="10"/>
      <c r="O1215" s="29"/>
    </row>
    <row r="1216" spans="3:15" s="12" customFormat="1" ht="11.25">
      <c r="C1216" s="125"/>
      <c r="G1216" s="10"/>
      <c r="I1216" s="10"/>
      <c r="J1216" s="10"/>
      <c r="K1216" s="10"/>
      <c r="M1216" s="10"/>
      <c r="O1216" s="29"/>
    </row>
    <row r="1217" spans="3:15" s="12" customFormat="1" ht="11.25">
      <c r="C1217" s="125"/>
      <c r="G1217" s="10"/>
      <c r="I1217" s="10"/>
      <c r="J1217" s="10"/>
      <c r="K1217" s="10"/>
      <c r="M1217" s="10"/>
      <c r="O1217" s="29"/>
    </row>
    <row r="1218" spans="3:15" s="12" customFormat="1" ht="11.25">
      <c r="C1218" s="125"/>
      <c r="G1218" s="10"/>
      <c r="I1218" s="10"/>
      <c r="J1218" s="10"/>
      <c r="K1218" s="10"/>
      <c r="M1218" s="10"/>
      <c r="O1218" s="29"/>
    </row>
    <row r="1219" spans="3:15" s="12" customFormat="1" ht="11.25">
      <c r="C1219" s="125"/>
      <c r="G1219" s="10"/>
      <c r="I1219" s="10"/>
      <c r="J1219" s="10"/>
      <c r="K1219" s="10"/>
      <c r="M1219" s="10"/>
      <c r="O1219" s="29"/>
    </row>
    <row r="1220" spans="3:15" s="12" customFormat="1" ht="11.25">
      <c r="C1220" s="125"/>
      <c r="G1220" s="10"/>
      <c r="I1220" s="10"/>
      <c r="J1220" s="10"/>
      <c r="K1220" s="10"/>
      <c r="M1220" s="10"/>
      <c r="O1220" s="29"/>
    </row>
    <row r="1221" spans="3:15" s="12" customFormat="1" ht="11.25">
      <c r="C1221" s="125"/>
      <c r="G1221" s="10"/>
      <c r="I1221" s="10"/>
      <c r="J1221" s="10"/>
      <c r="K1221" s="10"/>
      <c r="M1221" s="10"/>
      <c r="O1221" s="29"/>
    </row>
    <row r="1222" spans="3:15" s="12" customFormat="1" ht="11.25">
      <c r="C1222" s="125"/>
      <c r="G1222" s="10"/>
      <c r="I1222" s="10"/>
      <c r="J1222" s="10"/>
      <c r="K1222" s="10"/>
      <c r="M1222" s="10"/>
      <c r="O1222" s="29"/>
    </row>
    <row r="1223" spans="3:15" s="12" customFormat="1" ht="11.25">
      <c r="C1223" s="125"/>
      <c r="G1223" s="10"/>
      <c r="I1223" s="10"/>
      <c r="J1223" s="10"/>
      <c r="K1223" s="10"/>
      <c r="M1223" s="10"/>
      <c r="O1223" s="29"/>
    </row>
    <row r="1224" spans="3:15" s="12" customFormat="1" ht="11.25">
      <c r="C1224" s="125"/>
      <c r="G1224" s="10"/>
      <c r="I1224" s="10"/>
      <c r="J1224" s="10"/>
      <c r="K1224" s="10"/>
      <c r="M1224" s="10"/>
      <c r="O1224" s="29"/>
    </row>
    <row r="1225" spans="3:15" s="12" customFormat="1" ht="11.25">
      <c r="C1225" s="125"/>
      <c r="G1225" s="10"/>
      <c r="I1225" s="10"/>
      <c r="J1225" s="10"/>
      <c r="K1225" s="10"/>
      <c r="M1225" s="10"/>
      <c r="O1225" s="29"/>
    </row>
    <row r="1226" spans="3:15" s="12" customFormat="1" ht="11.25">
      <c r="C1226" s="125"/>
      <c r="G1226" s="10"/>
      <c r="I1226" s="10"/>
      <c r="J1226" s="10"/>
      <c r="K1226" s="10"/>
      <c r="M1226" s="10"/>
      <c r="O1226" s="29"/>
    </row>
    <row r="1227" spans="3:15" s="12" customFormat="1" ht="11.25">
      <c r="C1227" s="125"/>
      <c r="G1227" s="10"/>
      <c r="I1227" s="10"/>
      <c r="J1227" s="10"/>
      <c r="K1227" s="10"/>
      <c r="M1227" s="10"/>
      <c r="O1227" s="29"/>
    </row>
    <row r="1228" spans="3:15" s="12" customFormat="1" ht="11.25">
      <c r="C1228" s="125"/>
      <c r="G1228" s="10"/>
      <c r="I1228" s="10"/>
      <c r="J1228" s="10"/>
      <c r="K1228" s="10"/>
      <c r="M1228" s="10"/>
      <c r="O1228" s="29"/>
    </row>
    <row r="1229" spans="3:15" s="12" customFormat="1" ht="11.25">
      <c r="C1229" s="125"/>
      <c r="G1229" s="10"/>
      <c r="I1229" s="10"/>
      <c r="J1229" s="10"/>
      <c r="K1229" s="10"/>
      <c r="M1229" s="10"/>
      <c r="O1229" s="29"/>
    </row>
    <row r="1230" spans="3:15" s="12" customFormat="1" ht="11.25">
      <c r="C1230" s="125"/>
      <c r="G1230" s="10"/>
      <c r="I1230" s="10"/>
      <c r="J1230" s="10"/>
      <c r="K1230" s="10"/>
      <c r="M1230" s="10"/>
      <c r="O1230" s="29"/>
    </row>
    <row r="1231" spans="3:15" s="12" customFormat="1" ht="11.25">
      <c r="C1231" s="125"/>
      <c r="G1231" s="10"/>
      <c r="I1231" s="10"/>
      <c r="J1231" s="10"/>
      <c r="K1231" s="10"/>
      <c r="M1231" s="10"/>
      <c r="O1231" s="29"/>
    </row>
    <row r="1232" spans="3:15" s="12" customFormat="1" ht="11.25">
      <c r="C1232" s="125"/>
      <c r="G1232" s="10"/>
      <c r="I1232" s="10"/>
      <c r="J1232" s="10"/>
      <c r="K1232" s="10"/>
      <c r="M1232" s="10"/>
      <c r="O1232" s="29"/>
    </row>
    <row r="1233" spans="3:15" s="12" customFormat="1" ht="11.25">
      <c r="C1233" s="125"/>
      <c r="G1233" s="10"/>
      <c r="I1233" s="10"/>
      <c r="J1233" s="10"/>
      <c r="K1233" s="10"/>
      <c r="M1233" s="10"/>
      <c r="O1233" s="29"/>
    </row>
    <row r="1234" spans="3:15" s="12" customFormat="1" ht="11.25">
      <c r="C1234" s="125"/>
      <c r="G1234" s="10"/>
      <c r="I1234" s="10"/>
      <c r="J1234" s="10"/>
      <c r="K1234" s="10"/>
      <c r="M1234" s="10"/>
      <c r="O1234" s="29"/>
    </row>
    <row r="1235" spans="3:15" s="12" customFormat="1" ht="11.25">
      <c r="C1235" s="125"/>
      <c r="G1235" s="10"/>
      <c r="I1235" s="10"/>
      <c r="J1235" s="10"/>
      <c r="K1235" s="10"/>
      <c r="M1235" s="10"/>
      <c r="O1235" s="29"/>
    </row>
    <row r="1236" spans="3:15" s="12" customFormat="1" ht="11.25">
      <c r="C1236" s="125"/>
      <c r="G1236" s="10"/>
      <c r="I1236" s="10"/>
      <c r="J1236" s="10"/>
      <c r="K1236" s="10"/>
      <c r="M1236" s="10"/>
      <c r="O1236" s="29"/>
    </row>
    <row r="1237" spans="3:15" s="12" customFormat="1" ht="11.25">
      <c r="C1237" s="125"/>
      <c r="G1237" s="10"/>
      <c r="I1237" s="10"/>
      <c r="J1237" s="10"/>
      <c r="K1237" s="10"/>
      <c r="M1237" s="10"/>
      <c r="O1237" s="29"/>
    </row>
    <row r="1238" spans="3:15" s="12" customFormat="1" ht="11.25">
      <c r="C1238" s="125"/>
      <c r="G1238" s="10"/>
      <c r="I1238" s="10"/>
      <c r="J1238" s="10"/>
      <c r="K1238" s="10"/>
      <c r="M1238" s="10"/>
      <c r="O1238" s="29"/>
    </row>
    <row r="1239" spans="3:15" s="12" customFormat="1" ht="11.25">
      <c r="C1239" s="125"/>
      <c r="G1239" s="10"/>
      <c r="I1239" s="10"/>
      <c r="J1239" s="10"/>
      <c r="K1239" s="10"/>
      <c r="M1239" s="10"/>
      <c r="O1239" s="29"/>
    </row>
    <row r="1240" spans="3:15" s="12" customFormat="1" ht="11.25">
      <c r="C1240" s="125"/>
      <c r="G1240" s="10"/>
      <c r="I1240" s="10"/>
      <c r="J1240" s="10"/>
      <c r="K1240" s="10"/>
      <c r="M1240" s="10"/>
      <c r="O1240" s="29"/>
    </row>
    <row r="1241" spans="3:15" s="12" customFormat="1" ht="11.25">
      <c r="C1241" s="125"/>
      <c r="G1241" s="10"/>
      <c r="I1241" s="10"/>
      <c r="J1241" s="10"/>
      <c r="K1241" s="10"/>
      <c r="M1241" s="10"/>
      <c r="O1241" s="29"/>
    </row>
    <row r="1242" spans="3:15" s="12" customFormat="1" ht="11.25">
      <c r="C1242" s="125"/>
      <c r="G1242" s="10"/>
      <c r="I1242" s="10"/>
      <c r="J1242" s="10"/>
      <c r="K1242" s="10"/>
      <c r="M1242" s="10"/>
      <c r="O1242" s="29"/>
    </row>
    <row r="1243" spans="3:15" s="12" customFormat="1" ht="11.25">
      <c r="C1243" s="125"/>
      <c r="G1243" s="10"/>
      <c r="I1243" s="10"/>
      <c r="J1243" s="10"/>
      <c r="K1243" s="10"/>
      <c r="M1243" s="10"/>
      <c r="O1243" s="29"/>
    </row>
    <row r="1244" spans="3:15" s="12" customFormat="1" ht="11.25">
      <c r="C1244" s="125"/>
      <c r="G1244" s="10"/>
      <c r="I1244" s="10"/>
      <c r="J1244" s="10"/>
      <c r="K1244" s="10"/>
      <c r="M1244" s="10"/>
      <c r="O1244" s="29"/>
    </row>
    <row r="1245" spans="3:15" s="12" customFormat="1" ht="11.25">
      <c r="C1245" s="125"/>
      <c r="G1245" s="10"/>
      <c r="I1245" s="10"/>
      <c r="J1245" s="10"/>
      <c r="K1245" s="10"/>
      <c r="M1245" s="10"/>
      <c r="O1245" s="29"/>
    </row>
    <row r="1246" spans="3:15" s="12" customFormat="1" ht="11.25">
      <c r="C1246" s="125"/>
      <c r="G1246" s="10"/>
      <c r="I1246" s="10"/>
      <c r="J1246" s="10"/>
      <c r="K1246" s="10"/>
      <c r="M1246" s="10"/>
      <c r="O1246" s="29"/>
    </row>
    <row r="1247" spans="3:15" s="12" customFormat="1" ht="11.25">
      <c r="C1247" s="125"/>
      <c r="G1247" s="10"/>
      <c r="I1247" s="10"/>
      <c r="J1247" s="10"/>
      <c r="K1247" s="10"/>
      <c r="M1247" s="10"/>
      <c r="O1247" s="29"/>
    </row>
    <row r="1248" spans="3:15" s="12" customFormat="1" ht="11.25">
      <c r="C1248" s="125"/>
      <c r="G1248" s="10"/>
      <c r="I1248" s="10"/>
      <c r="J1248" s="10"/>
      <c r="K1248" s="10"/>
      <c r="M1248" s="10"/>
      <c r="O1248" s="29"/>
    </row>
    <row r="1249" spans="3:15" s="12" customFormat="1" ht="11.25">
      <c r="C1249" s="125"/>
      <c r="G1249" s="10"/>
      <c r="I1249" s="10"/>
      <c r="J1249" s="10"/>
      <c r="K1249" s="10"/>
      <c r="M1249" s="10"/>
      <c r="O1249" s="29"/>
    </row>
    <row r="1250" spans="3:15" s="12" customFormat="1" ht="11.25">
      <c r="C1250" s="125"/>
      <c r="G1250" s="10"/>
      <c r="I1250" s="10"/>
      <c r="J1250" s="10"/>
      <c r="K1250" s="10"/>
      <c r="M1250" s="10"/>
      <c r="O1250" s="29"/>
    </row>
    <row r="1251" spans="3:15" s="12" customFormat="1" ht="11.25">
      <c r="C1251" s="125"/>
      <c r="G1251" s="10"/>
      <c r="I1251" s="10"/>
      <c r="J1251" s="10"/>
      <c r="K1251" s="10"/>
      <c r="M1251" s="10"/>
      <c r="O1251" s="29"/>
    </row>
    <row r="1252" spans="3:15" s="12" customFormat="1" ht="11.25">
      <c r="C1252" s="125"/>
      <c r="G1252" s="10"/>
      <c r="I1252" s="10"/>
      <c r="J1252" s="10"/>
      <c r="K1252" s="10"/>
      <c r="M1252" s="10"/>
      <c r="O1252" s="29"/>
    </row>
    <row r="1253" spans="3:15" s="12" customFormat="1" ht="11.25">
      <c r="C1253" s="125"/>
      <c r="G1253" s="10"/>
      <c r="I1253" s="10"/>
      <c r="J1253" s="10"/>
      <c r="K1253" s="10"/>
      <c r="M1253" s="10"/>
      <c r="O1253" s="29"/>
    </row>
    <row r="1254" spans="3:15" s="12" customFormat="1" ht="11.25">
      <c r="C1254" s="125"/>
      <c r="G1254" s="10"/>
      <c r="I1254" s="10"/>
      <c r="J1254" s="10"/>
      <c r="K1254" s="10"/>
      <c r="M1254" s="10"/>
      <c r="O1254" s="29"/>
    </row>
    <row r="1255" spans="3:15" s="12" customFormat="1" ht="11.25">
      <c r="C1255" s="125"/>
      <c r="G1255" s="10"/>
      <c r="I1255" s="10"/>
      <c r="J1255" s="10"/>
      <c r="K1255" s="10"/>
      <c r="M1255" s="10"/>
      <c r="O1255" s="29"/>
    </row>
    <row r="1256" spans="3:15" s="12" customFormat="1" ht="11.25">
      <c r="C1256" s="125"/>
      <c r="G1256" s="10"/>
      <c r="I1256" s="10"/>
      <c r="J1256" s="10"/>
      <c r="K1256" s="10"/>
      <c r="M1256" s="10"/>
      <c r="O1256" s="29"/>
    </row>
    <row r="1257" spans="3:15" s="12" customFormat="1" ht="11.25">
      <c r="C1257" s="125"/>
      <c r="G1257" s="10"/>
      <c r="I1257" s="10"/>
      <c r="J1257" s="10"/>
      <c r="K1257" s="10"/>
      <c r="M1257" s="10"/>
      <c r="O1257" s="29"/>
    </row>
    <row r="1258" spans="3:15" s="12" customFormat="1" ht="11.25">
      <c r="C1258" s="125"/>
      <c r="G1258" s="10"/>
      <c r="I1258" s="10"/>
      <c r="J1258" s="10"/>
      <c r="K1258" s="10"/>
      <c r="M1258" s="10"/>
      <c r="O1258" s="29"/>
    </row>
    <row r="1259" spans="3:15" s="12" customFormat="1" ht="11.25">
      <c r="C1259" s="125"/>
      <c r="G1259" s="10"/>
      <c r="I1259" s="10"/>
      <c r="J1259" s="10"/>
      <c r="K1259" s="10"/>
      <c r="M1259" s="10"/>
      <c r="O1259" s="29"/>
    </row>
    <row r="1260" spans="3:15" s="12" customFormat="1" ht="11.25">
      <c r="C1260" s="125"/>
      <c r="G1260" s="10"/>
      <c r="I1260" s="10"/>
      <c r="J1260" s="10"/>
      <c r="K1260" s="10"/>
      <c r="M1260" s="10"/>
      <c r="O1260" s="29"/>
    </row>
    <row r="1261" spans="3:15" s="12" customFormat="1" ht="11.25">
      <c r="C1261" s="125"/>
      <c r="G1261" s="10"/>
      <c r="I1261" s="10"/>
      <c r="J1261" s="10"/>
      <c r="K1261" s="10"/>
      <c r="M1261" s="10"/>
      <c r="O1261" s="29"/>
    </row>
    <row r="1262" spans="3:15" s="12" customFormat="1" ht="11.25">
      <c r="C1262" s="125"/>
      <c r="G1262" s="10"/>
      <c r="I1262" s="10"/>
      <c r="J1262" s="10"/>
      <c r="K1262" s="10"/>
      <c r="M1262" s="10"/>
      <c r="O1262" s="29"/>
    </row>
    <row r="1263" spans="3:15" s="12" customFormat="1" ht="11.25">
      <c r="C1263" s="125"/>
      <c r="G1263" s="10"/>
      <c r="I1263" s="10"/>
      <c r="J1263" s="10"/>
      <c r="K1263" s="10"/>
      <c r="M1263" s="10"/>
      <c r="O1263" s="29"/>
    </row>
    <row r="1264" spans="3:15" s="12" customFormat="1" ht="11.25">
      <c r="C1264" s="125"/>
      <c r="G1264" s="10"/>
      <c r="I1264" s="10"/>
      <c r="J1264" s="10"/>
      <c r="K1264" s="10"/>
      <c r="M1264" s="10"/>
      <c r="O1264" s="29"/>
    </row>
    <row r="1265" spans="3:15" s="12" customFormat="1" ht="11.25">
      <c r="C1265" s="125"/>
      <c r="G1265" s="10"/>
      <c r="I1265" s="10"/>
      <c r="J1265" s="10"/>
      <c r="K1265" s="10"/>
      <c r="M1265" s="10"/>
      <c r="O1265" s="29"/>
    </row>
    <row r="1266" spans="3:15" s="12" customFormat="1" ht="11.25">
      <c r="C1266" s="125"/>
      <c r="G1266" s="10"/>
      <c r="I1266" s="10"/>
      <c r="J1266" s="10"/>
      <c r="K1266" s="10"/>
      <c r="M1266" s="10"/>
      <c r="O1266" s="29"/>
    </row>
    <row r="1267" spans="3:15" s="12" customFormat="1" ht="11.25">
      <c r="C1267" s="125"/>
      <c r="G1267" s="10"/>
      <c r="I1267" s="10"/>
      <c r="J1267" s="10"/>
      <c r="K1267" s="10"/>
      <c r="M1267" s="10"/>
      <c r="O1267" s="29"/>
    </row>
    <row r="1268" spans="3:15" s="12" customFormat="1" ht="11.25">
      <c r="C1268" s="125"/>
      <c r="G1268" s="10"/>
      <c r="I1268" s="10"/>
      <c r="J1268" s="10"/>
      <c r="K1268" s="10"/>
      <c r="M1268" s="10"/>
      <c r="O1268" s="29"/>
    </row>
    <row r="1269" spans="3:15" s="12" customFormat="1" ht="11.25">
      <c r="C1269" s="125"/>
      <c r="G1269" s="10"/>
      <c r="I1269" s="10"/>
      <c r="J1269" s="10"/>
      <c r="K1269" s="10"/>
      <c r="M1269" s="10"/>
      <c r="O1269" s="29"/>
    </row>
    <row r="1270" spans="3:15" s="12" customFormat="1" ht="11.25">
      <c r="C1270" s="125"/>
      <c r="G1270" s="10"/>
      <c r="I1270" s="10"/>
      <c r="J1270" s="10"/>
      <c r="K1270" s="10"/>
      <c r="M1270" s="10"/>
      <c r="O1270" s="29"/>
    </row>
    <row r="1271" spans="3:15" s="12" customFormat="1" ht="11.25">
      <c r="C1271" s="125"/>
      <c r="G1271" s="10"/>
      <c r="I1271" s="10"/>
      <c r="J1271" s="10"/>
      <c r="K1271" s="10"/>
      <c r="M1271" s="10"/>
      <c r="O1271" s="29"/>
    </row>
    <row r="1272" spans="3:15" s="12" customFormat="1" ht="11.25">
      <c r="C1272" s="125"/>
      <c r="G1272" s="10"/>
      <c r="I1272" s="10"/>
      <c r="J1272" s="10"/>
      <c r="K1272" s="10"/>
      <c r="M1272" s="10"/>
      <c r="O1272" s="29"/>
    </row>
    <row r="1273" spans="3:15" s="12" customFormat="1" ht="11.25">
      <c r="C1273" s="125"/>
      <c r="G1273" s="10"/>
      <c r="I1273" s="10"/>
      <c r="J1273" s="10"/>
      <c r="K1273" s="10"/>
      <c r="M1273" s="10"/>
      <c r="O1273" s="29"/>
    </row>
    <row r="1274" spans="3:15" s="12" customFormat="1" ht="11.25">
      <c r="C1274" s="125"/>
      <c r="G1274" s="10"/>
      <c r="I1274" s="10"/>
      <c r="J1274" s="10"/>
      <c r="K1274" s="10"/>
      <c r="M1274" s="10"/>
      <c r="O1274" s="29"/>
    </row>
    <row r="1275" spans="3:15" s="12" customFormat="1" ht="11.25">
      <c r="C1275" s="125"/>
      <c r="G1275" s="10"/>
      <c r="I1275" s="10"/>
      <c r="J1275" s="10"/>
      <c r="K1275" s="10"/>
      <c r="M1275" s="10"/>
      <c r="O1275" s="29"/>
    </row>
    <row r="1276" spans="3:15" s="12" customFormat="1" ht="11.25">
      <c r="C1276" s="125"/>
      <c r="G1276" s="10"/>
      <c r="I1276" s="10"/>
      <c r="J1276" s="10"/>
      <c r="K1276" s="10"/>
      <c r="M1276" s="10"/>
      <c r="O1276" s="29"/>
    </row>
    <row r="1277" spans="3:15" s="12" customFormat="1" ht="11.25">
      <c r="C1277" s="125"/>
      <c r="G1277" s="10"/>
      <c r="I1277" s="10"/>
      <c r="J1277" s="10"/>
      <c r="K1277" s="10"/>
      <c r="M1277" s="10"/>
      <c r="O1277" s="29"/>
    </row>
    <row r="1278" spans="3:15" s="12" customFormat="1" ht="11.25">
      <c r="C1278" s="125"/>
      <c r="G1278" s="10"/>
      <c r="I1278" s="10"/>
      <c r="J1278" s="10"/>
      <c r="K1278" s="10"/>
      <c r="M1278" s="10"/>
      <c r="O1278" s="29"/>
    </row>
    <row r="1279" spans="3:15" s="12" customFormat="1" ht="11.25">
      <c r="C1279" s="125"/>
      <c r="G1279" s="10"/>
      <c r="I1279" s="10"/>
      <c r="J1279" s="10"/>
      <c r="K1279" s="10"/>
      <c r="M1279" s="10"/>
      <c r="O1279" s="29"/>
    </row>
    <row r="1280" spans="3:15" s="12" customFormat="1" ht="11.25">
      <c r="C1280" s="125"/>
      <c r="G1280" s="10"/>
      <c r="I1280" s="10"/>
      <c r="J1280" s="10"/>
      <c r="K1280" s="10"/>
      <c r="M1280" s="10"/>
      <c r="O1280" s="29"/>
    </row>
    <row r="1281" spans="3:15" s="12" customFormat="1" ht="11.25">
      <c r="C1281" s="125"/>
      <c r="G1281" s="10"/>
      <c r="I1281" s="10"/>
      <c r="J1281" s="10"/>
      <c r="K1281" s="10"/>
      <c r="M1281" s="10"/>
      <c r="O1281" s="29"/>
    </row>
    <row r="1282" spans="3:15" s="12" customFormat="1" ht="11.25">
      <c r="C1282" s="125"/>
      <c r="G1282" s="10"/>
      <c r="I1282" s="10"/>
      <c r="J1282" s="10"/>
      <c r="K1282" s="10"/>
      <c r="M1282" s="10"/>
      <c r="O1282" s="29"/>
    </row>
    <row r="1283" spans="3:15" s="12" customFormat="1" ht="11.25">
      <c r="C1283" s="125"/>
      <c r="G1283" s="10"/>
      <c r="I1283" s="10"/>
      <c r="J1283" s="10"/>
      <c r="K1283" s="10"/>
      <c r="M1283" s="10"/>
      <c r="O1283" s="29"/>
    </row>
    <row r="1284" spans="3:15" s="12" customFormat="1" ht="11.25">
      <c r="C1284" s="125"/>
      <c r="G1284" s="10"/>
      <c r="I1284" s="10"/>
      <c r="J1284" s="10"/>
      <c r="K1284" s="10"/>
      <c r="M1284" s="10"/>
      <c r="O1284" s="29"/>
    </row>
    <row r="1285" spans="3:15" s="12" customFormat="1" ht="11.25">
      <c r="C1285" s="125"/>
      <c r="G1285" s="10"/>
      <c r="I1285" s="10"/>
      <c r="J1285" s="10"/>
      <c r="K1285" s="10"/>
      <c r="M1285" s="10"/>
      <c r="O1285" s="29"/>
    </row>
    <row r="1286" spans="3:15" s="12" customFormat="1" ht="11.25">
      <c r="C1286" s="125"/>
      <c r="G1286" s="10"/>
      <c r="I1286" s="10"/>
      <c r="J1286" s="10"/>
      <c r="K1286" s="10"/>
      <c r="M1286" s="10"/>
      <c r="O1286" s="29"/>
    </row>
    <row r="1287" spans="3:15" s="12" customFormat="1" ht="11.25">
      <c r="C1287" s="125"/>
      <c r="G1287" s="10"/>
      <c r="I1287" s="10"/>
      <c r="J1287" s="10"/>
      <c r="K1287" s="10"/>
      <c r="M1287" s="10"/>
      <c r="O1287" s="29"/>
    </row>
    <row r="1288" spans="3:15" s="12" customFormat="1" ht="11.25">
      <c r="C1288" s="125"/>
      <c r="G1288" s="10"/>
      <c r="I1288" s="10"/>
      <c r="J1288" s="10"/>
      <c r="K1288" s="10"/>
      <c r="M1288" s="10"/>
      <c r="O1288" s="29"/>
    </row>
    <row r="1289" spans="3:15" s="12" customFormat="1" ht="11.25">
      <c r="C1289" s="125"/>
      <c r="G1289" s="10"/>
      <c r="I1289" s="10"/>
      <c r="J1289" s="10"/>
      <c r="K1289" s="10"/>
      <c r="M1289" s="10"/>
      <c r="O1289" s="29"/>
    </row>
    <row r="1290" spans="3:15" s="12" customFormat="1" ht="11.25">
      <c r="C1290" s="125"/>
      <c r="G1290" s="10"/>
      <c r="I1290" s="10"/>
      <c r="J1290" s="10"/>
      <c r="K1290" s="10"/>
      <c r="M1290" s="10"/>
      <c r="O1290" s="29"/>
    </row>
    <row r="1291" spans="3:15" s="12" customFormat="1" ht="11.25">
      <c r="C1291" s="125"/>
      <c r="G1291" s="10"/>
      <c r="I1291" s="10"/>
      <c r="J1291" s="10"/>
      <c r="K1291" s="10"/>
      <c r="M1291" s="10"/>
      <c r="O1291" s="29"/>
    </row>
    <row r="1292" spans="3:15" s="12" customFormat="1" ht="11.25">
      <c r="C1292" s="125"/>
      <c r="G1292" s="10"/>
      <c r="I1292" s="10"/>
      <c r="J1292" s="10"/>
      <c r="K1292" s="10"/>
      <c r="M1292" s="10"/>
      <c r="O1292" s="29"/>
    </row>
    <row r="1293" spans="3:15" s="12" customFormat="1" ht="11.25">
      <c r="C1293" s="125"/>
      <c r="G1293" s="10"/>
      <c r="I1293" s="10"/>
      <c r="J1293" s="10"/>
      <c r="K1293" s="10"/>
      <c r="M1293" s="10"/>
      <c r="O1293" s="29"/>
    </row>
    <row r="1294" spans="3:15" s="12" customFormat="1" ht="11.25">
      <c r="C1294" s="125"/>
      <c r="G1294" s="10"/>
      <c r="I1294" s="10"/>
      <c r="J1294" s="10"/>
      <c r="K1294" s="10"/>
      <c r="M1294" s="10"/>
      <c r="O1294" s="29"/>
    </row>
    <row r="1295" spans="3:15" s="12" customFormat="1" ht="11.25">
      <c r="C1295" s="125"/>
      <c r="G1295" s="10"/>
      <c r="I1295" s="10"/>
      <c r="J1295" s="10"/>
      <c r="K1295" s="10"/>
      <c r="M1295" s="10"/>
      <c r="O1295" s="29"/>
    </row>
    <row r="1296" spans="3:15" s="12" customFormat="1" ht="11.25">
      <c r="C1296" s="125"/>
      <c r="G1296" s="10"/>
      <c r="I1296" s="10"/>
      <c r="J1296" s="10"/>
      <c r="K1296" s="10"/>
      <c r="M1296" s="10"/>
      <c r="O1296" s="29"/>
    </row>
    <row r="1297" spans="3:15" s="12" customFormat="1" ht="11.25">
      <c r="C1297" s="125"/>
      <c r="G1297" s="10"/>
      <c r="I1297" s="10"/>
      <c r="J1297" s="10"/>
      <c r="K1297" s="10"/>
      <c r="M1297" s="10"/>
      <c r="O1297" s="29"/>
    </row>
    <row r="1298" spans="3:15" s="12" customFormat="1" ht="11.25">
      <c r="C1298" s="125"/>
      <c r="G1298" s="10"/>
      <c r="I1298" s="10"/>
      <c r="J1298" s="10"/>
      <c r="K1298" s="10"/>
      <c r="M1298" s="10"/>
      <c r="O1298" s="29"/>
    </row>
    <row r="1299" spans="3:15" s="12" customFormat="1" ht="11.25">
      <c r="C1299" s="125"/>
      <c r="G1299" s="10"/>
      <c r="I1299" s="10"/>
      <c r="J1299" s="10"/>
      <c r="K1299" s="10"/>
      <c r="M1299" s="10"/>
      <c r="O1299" s="29"/>
    </row>
    <row r="1300" spans="3:15" s="12" customFormat="1" ht="11.25">
      <c r="C1300" s="125"/>
      <c r="G1300" s="10"/>
      <c r="I1300" s="10"/>
      <c r="J1300" s="10"/>
      <c r="K1300" s="10"/>
      <c r="M1300" s="10"/>
      <c r="O1300" s="29"/>
    </row>
    <row r="1301" spans="3:15" s="12" customFormat="1" ht="11.25">
      <c r="C1301" s="125"/>
      <c r="G1301" s="10"/>
      <c r="I1301" s="10"/>
      <c r="J1301" s="10"/>
      <c r="K1301" s="10"/>
      <c r="M1301" s="10"/>
      <c r="O1301" s="29"/>
    </row>
    <row r="1302" spans="3:15" s="12" customFormat="1" ht="11.25">
      <c r="C1302" s="125"/>
      <c r="G1302" s="10"/>
      <c r="I1302" s="10"/>
      <c r="J1302" s="10"/>
      <c r="K1302" s="10"/>
      <c r="M1302" s="10"/>
      <c r="O1302" s="29"/>
    </row>
    <row r="1303" spans="3:15" s="12" customFormat="1" ht="11.25">
      <c r="C1303" s="125"/>
      <c r="G1303" s="10"/>
      <c r="I1303" s="10"/>
      <c r="J1303" s="10"/>
      <c r="K1303" s="10"/>
      <c r="M1303" s="10"/>
      <c r="O1303" s="29"/>
    </row>
    <row r="1304" spans="3:15" s="12" customFormat="1" ht="11.25">
      <c r="C1304" s="125"/>
      <c r="G1304" s="10"/>
      <c r="I1304" s="10"/>
      <c r="J1304" s="10"/>
      <c r="K1304" s="10"/>
      <c r="M1304" s="10"/>
      <c r="O1304" s="29"/>
    </row>
    <row r="1305" spans="3:15" s="12" customFormat="1" ht="11.25">
      <c r="C1305" s="125"/>
      <c r="G1305" s="10"/>
      <c r="I1305" s="10"/>
      <c r="J1305" s="10"/>
      <c r="K1305" s="10"/>
      <c r="M1305" s="10"/>
      <c r="O1305" s="29"/>
    </row>
    <row r="1306" spans="3:15" s="12" customFormat="1" ht="11.25">
      <c r="C1306" s="125"/>
      <c r="G1306" s="10"/>
      <c r="I1306" s="10"/>
      <c r="J1306" s="10"/>
      <c r="K1306" s="10"/>
      <c r="M1306" s="10"/>
      <c r="O1306" s="29"/>
    </row>
    <row r="1307" spans="3:15" s="12" customFormat="1" ht="11.25">
      <c r="C1307" s="125"/>
      <c r="G1307" s="10"/>
      <c r="I1307" s="10"/>
      <c r="J1307" s="10"/>
      <c r="K1307" s="10"/>
      <c r="M1307" s="10"/>
      <c r="O1307" s="29"/>
    </row>
    <row r="1308" spans="3:15" s="12" customFormat="1" ht="11.25">
      <c r="C1308" s="125"/>
      <c r="G1308" s="10"/>
      <c r="I1308" s="10"/>
      <c r="J1308" s="10"/>
      <c r="K1308" s="10"/>
      <c r="M1308" s="10"/>
      <c r="O1308" s="29"/>
    </row>
    <row r="1309" spans="3:15" s="12" customFormat="1" ht="11.25">
      <c r="C1309" s="125"/>
      <c r="G1309" s="10"/>
      <c r="I1309" s="10"/>
      <c r="J1309" s="10"/>
      <c r="K1309" s="10"/>
      <c r="M1309" s="10"/>
      <c r="O1309" s="29"/>
    </row>
    <row r="1310" spans="3:15" s="12" customFormat="1" ht="11.25">
      <c r="C1310" s="125"/>
      <c r="G1310" s="10"/>
      <c r="I1310" s="10"/>
      <c r="J1310" s="10"/>
      <c r="K1310" s="10"/>
      <c r="M1310" s="10"/>
      <c r="O1310" s="29"/>
    </row>
    <row r="1311" spans="3:15" s="12" customFormat="1" ht="11.25">
      <c r="C1311" s="125"/>
      <c r="G1311" s="10"/>
      <c r="I1311" s="10"/>
      <c r="J1311" s="10"/>
      <c r="K1311" s="10"/>
      <c r="M1311" s="10"/>
      <c r="O1311" s="29"/>
    </row>
    <row r="1312" spans="3:15" s="12" customFormat="1" ht="11.25">
      <c r="C1312" s="125"/>
      <c r="G1312" s="10"/>
      <c r="I1312" s="10"/>
      <c r="J1312" s="10"/>
      <c r="K1312" s="10"/>
      <c r="M1312" s="10"/>
      <c r="O1312" s="29"/>
    </row>
    <row r="1313" spans="3:15" s="12" customFormat="1" ht="11.25">
      <c r="C1313" s="125"/>
      <c r="G1313" s="10"/>
      <c r="I1313" s="10"/>
      <c r="J1313" s="10"/>
      <c r="K1313" s="10"/>
      <c r="M1313" s="10"/>
      <c r="O1313" s="29"/>
    </row>
    <row r="1314" spans="3:15" s="12" customFormat="1" ht="11.25">
      <c r="C1314" s="125"/>
      <c r="G1314" s="10"/>
      <c r="I1314" s="10"/>
      <c r="J1314" s="10"/>
      <c r="K1314" s="10"/>
      <c r="M1314" s="10"/>
      <c r="O1314" s="29"/>
    </row>
    <row r="1315" spans="3:15" s="12" customFormat="1" ht="11.25">
      <c r="C1315" s="125"/>
      <c r="G1315" s="10"/>
      <c r="I1315" s="10"/>
      <c r="J1315" s="10"/>
      <c r="K1315" s="10"/>
      <c r="M1315" s="10"/>
      <c r="O1315" s="29"/>
    </row>
    <row r="1316" spans="3:15" s="12" customFormat="1" ht="11.25">
      <c r="C1316" s="125"/>
      <c r="G1316" s="10"/>
      <c r="I1316" s="10"/>
      <c r="J1316" s="10"/>
      <c r="K1316" s="10"/>
      <c r="M1316" s="10"/>
      <c r="O1316" s="29"/>
    </row>
    <row r="1317" spans="3:15" s="12" customFormat="1" ht="11.25">
      <c r="C1317" s="125"/>
      <c r="G1317" s="10"/>
      <c r="I1317" s="10"/>
      <c r="J1317" s="10"/>
      <c r="K1317" s="10"/>
      <c r="M1317" s="10"/>
      <c r="O1317" s="29"/>
    </row>
    <row r="1318" spans="3:15" s="12" customFormat="1" ht="11.25">
      <c r="C1318" s="125"/>
      <c r="G1318" s="10"/>
      <c r="I1318" s="10"/>
      <c r="J1318" s="10"/>
      <c r="K1318" s="10"/>
      <c r="M1318" s="10"/>
      <c r="O1318" s="29"/>
    </row>
    <row r="1319" spans="3:15" s="12" customFormat="1" ht="11.25">
      <c r="C1319" s="125"/>
      <c r="G1319" s="10"/>
      <c r="I1319" s="10"/>
      <c r="J1319" s="10"/>
      <c r="K1319" s="10"/>
      <c r="M1319" s="10"/>
      <c r="O1319" s="29"/>
    </row>
    <row r="1320" spans="3:15" s="12" customFormat="1" ht="11.25">
      <c r="C1320" s="125"/>
      <c r="G1320" s="10"/>
      <c r="I1320" s="10"/>
      <c r="J1320" s="10"/>
      <c r="K1320" s="10"/>
      <c r="M1320" s="10"/>
      <c r="O1320" s="29"/>
    </row>
    <row r="1321" spans="3:15" s="12" customFormat="1" ht="11.25">
      <c r="C1321" s="125"/>
      <c r="G1321" s="10"/>
      <c r="I1321" s="10"/>
      <c r="J1321" s="10"/>
      <c r="K1321" s="10"/>
      <c r="M1321" s="10"/>
      <c r="O1321" s="29"/>
    </row>
    <row r="1322" spans="3:15" s="12" customFormat="1" ht="11.25">
      <c r="C1322" s="125"/>
      <c r="G1322" s="10"/>
      <c r="I1322" s="10"/>
      <c r="J1322" s="10"/>
      <c r="K1322" s="10"/>
      <c r="M1322" s="10"/>
      <c r="O1322" s="29"/>
    </row>
    <row r="1323" spans="3:15" s="12" customFormat="1" ht="11.25">
      <c r="C1323" s="125"/>
      <c r="G1323" s="10"/>
      <c r="I1323" s="10"/>
      <c r="J1323" s="10"/>
      <c r="K1323" s="10"/>
      <c r="M1323" s="10"/>
      <c r="O1323" s="29"/>
    </row>
    <row r="1324" spans="3:15" s="12" customFormat="1" ht="11.25">
      <c r="C1324" s="125"/>
      <c r="G1324" s="10"/>
      <c r="I1324" s="10"/>
      <c r="J1324" s="10"/>
      <c r="K1324" s="10"/>
      <c r="M1324" s="10"/>
      <c r="O1324" s="29"/>
    </row>
    <row r="1325" spans="3:15" s="12" customFormat="1" ht="11.25">
      <c r="C1325" s="125"/>
      <c r="G1325" s="10"/>
      <c r="I1325" s="10"/>
      <c r="J1325" s="10"/>
      <c r="K1325" s="10"/>
      <c r="M1325" s="10"/>
      <c r="O1325" s="29"/>
    </row>
    <row r="1326" spans="3:15" s="12" customFormat="1" ht="11.25">
      <c r="C1326" s="125"/>
      <c r="G1326" s="10"/>
      <c r="I1326" s="10"/>
      <c r="J1326" s="10"/>
      <c r="K1326" s="10"/>
      <c r="M1326" s="10"/>
      <c r="O1326" s="29"/>
    </row>
    <row r="1327" spans="3:15" s="12" customFormat="1" ht="11.25">
      <c r="C1327" s="125"/>
      <c r="G1327" s="10"/>
      <c r="I1327" s="10"/>
      <c r="J1327" s="10"/>
      <c r="K1327" s="10"/>
      <c r="M1327" s="10"/>
      <c r="O1327" s="29"/>
    </row>
    <row r="1328" spans="3:15" s="12" customFormat="1" ht="11.25">
      <c r="C1328" s="125"/>
      <c r="G1328" s="10"/>
      <c r="I1328" s="10"/>
      <c r="J1328" s="10"/>
      <c r="K1328" s="10"/>
      <c r="M1328" s="10"/>
      <c r="O1328" s="29"/>
    </row>
    <row r="1329" spans="3:15" s="12" customFormat="1" ht="11.25">
      <c r="C1329" s="125"/>
      <c r="G1329" s="10"/>
      <c r="I1329" s="10"/>
      <c r="J1329" s="10"/>
      <c r="K1329" s="10"/>
      <c r="M1329" s="10"/>
      <c r="O1329" s="29"/>
    </row>
    <row r="1330" spans="3:15" s="12" customFormat="1" ht="11.25">
      <c r="C1330" s="125"/>
      <c r="G1330" s="10"/>
      <c r="I1330" s="10"/>
      <c r="J1330" s="10"/>
      <c r="K1330" s="10"/>
      <c r="M1330" s="10"/>
      <c r="O1330" s="29"/>
    </row>
    <row r="1331" spans="3:15" s="12" customFormat="1" ht="11.25">
      <c r="C1331" s="125"/>
      <c r="G1331" s="10"/>
      <c r="I1331" s="10"/>
      <c r="J1331" s="10"/>
      <c r="K1331" s="10"/>
      <c r="M1331" s="10"/>
      <c r="O1331" s="29"/>
    </row>
    <row r="1332" spans="3:15" s="12" customFormat="1" ht="11.25">
      <c r="C1332" s="125"/>
      <c r="G1332" s="10"/>
      <c r="I1332" s="10"/>
      <c r="J1332" s="10"/>
      <c r="K1332" s="10"/>
      <c r="M1332" s="10"/>
      <c r="O1332" s="29"/>
    </row>
    <row r="1333" spans="3:15" s="12" customFormat="1" ht="11.25">
      <c r="C1333" s="125"/>
      <c r="G1333" s="10"/>
      <c r="I1333" s="10"/>
      <c r="J1333" s="10"/>
      <c r="K1333" s="10"/>
      <c r="M1333" s="10"/>
      <c r="O1333" s="29"/>
    </row>
    <row r="1334" spans="3:15" s="12" customFormat="1" ht="11.25">
      <c r="C1334" s="125"/>
      <c r="G1334" s="10"/>
      <c r="I1334" s="10"/>
      <c r="J1334" s="10"/>
      <c r="K1334" s="10"/>
      <c r="M1334" s="10"/>
      <c r="O1334" s="29"/>
    </row>
    <row r="1335" spans="3:15" s="12" customFormat="1" ht="11.25">
      <c r="C1335" s="125"/>
      <c r="G1335" s="10"/>
      <c r="I1335" s="10"/>
      <c r="J1335" s="10"/>
      <c r="K1335" s="10"/>
      <c r="M1335" s="10"/>
      <c r="O1335" s="29"/>
    </row>
    <row r="1336" spans="3:15" s="12" customFormat="1" ht="11.25">
      <c r="C1336" s="125"/>
      <c r="G1336" s="10"/>
      <c r="I1336" s="10"/>
      <c r="J1336" s="10"/>
      <c r="K1336" s="10"/>
      <c r="M1336" s="10"/>
      <c r="O1336" s="29"/>
    </row>
    <row r="1337" spans="3:15" s="12" customFormat="1" ht="11.25">
      <c r="C1337" s="125"/>
      <c r="G1337" s="10"/>
      <c r="I1337" s="10"/>
      <c r="J1337" s="10"/>
      <c r="K1337" s="10"/>
      <c r="M1337" s="10"/>
      <c r="O1337" s="29"/>
    </row>
    <row r="1338" spans="3:15" s="12" customFormat="1" ht="11.25">
      <c r="C1338" s="125"/>
      <c r="G1338" s="10"/>
      <c r="I1338" s="10"/>
      <c r="J1338" s="10"/>
      <c r="K1338" s="10"/>
      <c r="M1338" s="10"/>
      <c r="O1338" s="29"/>
    </row>
    <row r="1339" spans="3:15" s="12" customFormat="1" ht="11.25">
      <c r="C1339" s="125"/>
      <c r="G1339" s="10"/>
      <c r="I1339" s="10"/>
      <c r="J1339" s="10"/>
      <c r="K1339" s="10"/>
      <c r="M1339" s="10"/>
      <c r="O1339" s="29"/>
    </row>
    <row r="1340" spans="3:15" s="12" customFormat="1" ht="11.25">
      <c r="C1340" s="125"/>
      <c r="G1340" s="10"/>
      <c r="I1340" s="10"/>
      <c r="J1340" s="10"/>
      <c r="K1340" s="10"/>
      <c r="M1340" s="10"/>
      <c r="O1340" s="29"/>
    </row>
    <row r="1341" spans="3:15" s="12" customFormat="1" ht="11.25">
      <c r="C1341" s="125"/>
      <c r="G1341" s="10"/>
      <c r="I1341" s="10"/>
      <c r="J1341" s="10"/>
      <c r="K1341" s="10"/>
      <c r="M1341" s="10"/>
      <c r="O1341" s="29"/>
    </row>
    <row r="1342" spans="3:15" s="12" customFormat="1" ht="11.25">
      <c r="C1342" s="125"/>
      <c r="G1342" s="10"/>
      <c r="I1342" s="10"/>
      <c r="J1342" s="10"/>
      <c r="K1342" s="10"/>
      <c r="M1342" s="10"/>
      <c r="O1342" s="29"/>
    </row>
    <row r="1343" spans="3:15" s="12" customFormat="1" ht="11.25">
      <c r="C1343" s="125"/>
      <c r="G1343" s="10"/>
      <c r="I1343" s="10"/>
      <c r="J1343" s="10"/>
      <c r="K1343" s="10"/>
      <c r="M1343" s="10"/>
      <c r="O1343" s="29"/>
    </row>
    <row r="1344" spans="3:15" s="12" customFormat="1" ht="11.25">
      <c r="C1344" s="125"/>
      <c r="G1344" s="10"/>
      <c r="I1344" s="10"/>
      <c r="J1344" s="10"/>
      <c r="K1344" s="10"/>
      <c r="M1344" s="10"/>
      <c r="O1344" s="29"/>
    </row>
    <row r="1345" spans="3:15" s="12" customFormat="1" ht="11.25">
      <c r="C1345" s="125"/>
      <c r="G1345" s="10"/>
      <c r="I1345" s="10"/>
      <c r="J1345" s="10"/>
      <c r="K1345" s="10"/>
      <c r="M1345" s="10"/>
      <c r="O1345" s="29"/>
    </row>
    <row r="1346" spans="3:15" s="12" customFormat="1" ht="11.25">
      <c r="C1346" s="125"/>
      <c r="G1346" s="10"/>
      <c r="I1346" s="10"/>
      <c r="J1346" s="10"/>
      <c r="K1346" s="10"/>
      <c r="M1346" s="10"/>
      <c r="O1346" s="29"/>
    </row>
    <row r="1347" spans="3:15" s="12" customFormat="1" ht="11.25">
      <c r="C1347" s="125"/>
      <c r="G1347" s="10"/>
      <c r="I1347" s="10"/>
      <c r="J1347" s="10"/>
      <c r="K1347" s="10"/>
      <c r="M1347" s="10"/>
      <c r="O1347" s="29"/>
    </row>
    <row r="1348" spans="3:15" s="12" customFormat="1" ht="11.25">
      <c r="C1348" s="125"/>
      <c r="G1348" s="10"/>
      <c r="I1348" s="10"/>
      <c r="J1348" s="10"/>
      <c r="K1348" s="10"/>
      <c r="M1348" s="10"/>
      <c r="O1348" s="29"/>
    </row>
    <row r="1349" spans="3:15" s="12" customFormat="1" ht="11.25">
      <c r="C1349" s="125"/>
      <c r="G1349" s="10"/>
      <c r="I1349" s="10"/>
      <c r="J1349" s="10"/>
      <c r="K1349" s="10"/>
      <c r="M1349" s="10"/>
      <c r="O1349" s="29"/>
    </row>
    <row r="1350" spans="3:15" s="12" customFormat="1" ht="11.25">
      <c r="C1350" s="125"/>
      <c r="G1350" s="10"/>
      <c r="I1350" s="10"/>
      <c r="J1350" s="10"/>
      <c r="K1350" s="10"/>
      <c r="M1350" s="10"/>
      <c r="O1350" s="29"/>
    </row>
    <row r="1351" spans="3:15" s="12" customFormat="1" ht="11.25">
      <c r="C1351" s="125"/>
      <c r="G1351" s="10"/>
      <c r="I1351" s="10"/>
      <c r="J1351" s="10"/>
      <c r="K1351" s="10"/>
      <c r="M1351" s="10"/>
      <c r="O1351" s="29"/>
    </row>
    <row r="1352" spans="3:15" s="12" customFormat="1" ht="11.25">
      <c r="C1352" s="125"/>
      <c r="G1352" s="10"/>
      <c r="I1352" s="10"/>
      <c r="J1352" s="10"/>
      <c r="K1352" s="10"/>
      <c r="M1352" s="10"/>
      <c r="O1352" s="29"/>
    </row>
    <row r="1353" spans="3:15" s="12" customFormat="1" ht="11.25">
      <c r="C1353" s="125"/>
      <c r="G1353" s="10"/>
      <c r="I1353" s="10"/>
      <c r="J1353" s="10"/>
      <c r="K1353" s="10"/>
      <c r="M1353" s="10"/>
      <c r="O1353" s="29"/>
    </row>
    <row r="1354" spans="3:15" s="12" customFormat="1" ht="11.25">
      <c r="C1354" s="125"/>
      <c r="G1354" s="10"/>
      <c r="I1354" s="10"/>
      <c r="J1354" s="10"/>
      <c r="K1354" s="10"/>
      <c r="M1354" s="10"/>
      <c r="O1354" s="29"/>
    </row>
    <row r="1355" spans="3:15" s="12" customFormat="1" ht="11.25">
      <c r="C1355" s="125"/>
      <c r="G1355" s="10"/>
      <c r="I1355" s="10"/>
      <c r="J1355" s="10"/>
      <c r="K1355" s="10"/>
      <c r="M1355" s="10"/>
      <c r="O1355" s="29"/>
    </row>
    <row r="1356" spans="3:15" s="12" customFormat="1" ht="11.25">
      <c r="C1356" s="125"/>
      <c r="G1356" s="10"/>
      <c r="I1356" s="10"/>
      <c r="J1356" s="10"/>
      <c r="K1356" s="10"/>
      <c r="M1356" s="10"/>
      <c r="O1356" s="29"/>
    </row>
    <row r="1357" spans="3:15" s="12" customFormat="1" ht="11.25">
      <c r="C1357" s="125"/>
      <c r="G1357" s="10"/>
      <c r="I1357" s="10"/>
      <c r="J1357" s="10"/>
      <c r="K1357" s="10"/>
      <c r="M1357" s="10"/>
      <c r="O1357" s="29"/>
    </row>
    <row r="1358" spans="3:15" s="12" customFormat="1" ht="11.25">
      <c r="C1358" s="125"/>
      <c r="G1358" s="10"/>
      <c r="I1358" s="10"/>
      <c r="J1358" s="10"/>
      <c r="K1358" s="10"/>
      <c r="M1358" s="10"/>
      <c r="O1358" s="29"/>
    </row>
    <row r="1359" spans="3:15" s="12" customFormat="1" ht="11.25">
      <c r="C1359" s="125"/>
      <c r="G1359" s="10"/>
      <c r="I1359" s="10"/>
      <c r="J1359" s="10"/>
      <c r="K1359" s="10"/>
      <c r="M1359" s="10"/>
      <c r="O1359" s="29"/>
    </row>
    <row r="1360" spans="3:15" s="12" customFormat="1" ht="11.25">
      <c r="C1360" s="125"/>
      <c r="G1360" s="10"/>
      <c r="I1360" s="10"/>
      <c r="J1360" s="10"/>
      <c r="K1360" s="10"/>
      <c r="M1360" s="10"/>
      <c r="O1360" s="29"/>
    </row>
    <row r="1361" spans="3:15" s="12" customFormat="1" ht="11.25">
      <c r="C1361" s="125"/>
      <c r="G1361" s="10"/>
      <c r="I1361" s="10"/>
      <c r="J1361" s="10"/>
      <c r="K1361" s="10"/>
      <c r="M1361" s="10"/>
      <c r="O1361" s="29"/>
    </row>
    <row r="1362" spans="3:15" s="12" customFormat="1" ht="11.25">
      <c r="C1362" s="125"/>
      <c r="G1362" s="10"/>
      <c r="I1362" s="10"/>
      <c r="J1362" s="10"/>
      <c r="K1362" s="10"/>
      <c r="M1362" s="10"/>
      <c r="O1362" s="29"/>
    </row>
    <row r="1363" spans="3:15" s="12" customFormat="1" ht="11.25">
      <c r="C1363" s="125"/>
      <c r="G1363" s="10"/>
      <c r="I1363" s="10"/>
      <c r="J1363" s="10"/>
      <c r="K1363" s="10"/>
      <c r="M1363" s="10"/>
      <c r="O1363" s="29"/>
    </row>
    <row r="1364" spans="3:15" s="12" customFormat="1" ht="11.25">
      <c r="C1364" s="125"/>
      <c r="G1364" s="10"/>
      <c r="I1364" s="10"/>
      <c r="J1364" s="10"/>
      <c r="K1364" s="10"/>
      <c r="M1364" s="10"/>
      <c r="O1364" s="29"/>
    </row>
    <row r="1365" spans="3:15" s="12" customFormat="1" ht="11.25">
      <c r="C1365" s="125"/>
      <c r="G1365" s="10"/>
      <c r="I1365" s="10"/>
      <c r="J1365" s="10"/>
      <c r="K1365" s="10"/>
      <c r="M1365" s="10"/>
      <c r="O1365" s="29"/>
    </row>
    <row r="1366" spans="3:15" s="12" customFormat="1" ht="11.25">
      <c r="C1366" s="125"/>
      <c r="G1366" s="10"/>
      <c r="I1366" s="10"/>
      <c r="J1366" s="10"/>
      <c r="K1366" s="10"/>
      <c r="M1366" s="10"/>
      <c r="O1366" s="29"/>
    </row>
    <row r="1367" spans="3:15" s="12" customFormat="1" ht="11.25">
      <c r="C1367" s="125"/>
      <c r="G1367" s="10"/>
      <c r="I1367" s="10"/>
      <c r="J1367" s="10"/>
      <c r="K1367" s="10"/>
      <c r="M1367" s="10"/>
      <c r="O1367" s="29"/>
    </row>
    <row r="1368" spans="3:15" s="12" customFormat="1" ht="11.25">
      <c r="C1368" s="125"/>
      <c r="G1368" s="10"/>
      <c r="I1368" s="10"/>
      <c r="J1368" s="10"/>
      <c r="K1368" s="10"/>
      <c r="M1368" s="10"/>
      <c r="O1368" s="29"/>
    </row>
    <row r="1369" spans="3:15" s="12" customFormat="1" ht="11.25">
      <c r="C1369" s="125"/>
      <c r="G1369" s="10"/>
      <c r="I1369" s="10"/>
      <c r="J1369" s="10"/>
      <c r="K1369" s="10"/>
      <c r="M1369" s="10"/>
      <c r="O1369" s="29"/>
    </row>
    <row r="1370" spans="3:15" s="12" customFormat="1" ht="11.25">
      <c r="C1370" s="125"/>
      <c r="G1370" s="10"/>
      <c r="I1370" s="10"/>
      <c r="J1370" s="10"/>
      <c r="K1370" s="10"/>
      <c r="M1370" s="10"/>
      <c r="O1370" s="29"/>
    </row>
    <row r="1371" spans="3:15" s="12" customFormat="1" ht="11.25">
      <c r="C1371" s="125"/>
      <c r="G1371" s="10"/>
      <c r="I1371" s="10"/>
      <c r="J1371" s="10"/>
      <c r="K1371" s="10"/>
      <c r="M1371" s="10"/>
      <c r="O1371" s="29"/>
    </row>
    <row r="1372" spans="3:15" s="12" customFormat="1" ht="11.25">
      <c r="C1372" s="125"/>
      <c r="G1372" s="10"/>
      <c r="I1372" s="10"/>
      <c r="J1372" s="10"/>
      <c r="K1372" s="10"/>
      <c r="M1372" s="10"/>
      <c r="O1372" s="29"/>
    </row>
    <row r="1373" spans="3:15" s="12" customFormat="1" ht="11.25">
      <c r="C1373" s="125"/>
      <c r="G1373" s="10"/>
      <c r="I1373" s="10"/>
      <c r="J1373" s="10"/>
      <c r="K1373" s="10"/>
      <c r="M1373" s="10"/>
      <c r="O1373" s="29"/>
    </row>
    <row r="1374" spans="3:15" s="12" customFormat="1" ht="11.25">
      <c r="C1374" s="125"/>
      <c r="G1374" s="10"/>
      <c r="I1374" s="10"/>
      <c r="J1374" s="10"/>
      <c r="K1374" s="10"/>
      <c r="M1374" s="10"/>
      <c r="O1374" s="29"/>
    </row>
    <row r="1375" spans="3:15" s="12" customFormat="1" ht="11.25">
      <c r="C1375" s="125"/>
      <c r="G1375" s="10"/>
      <c r="I1375" s="10"/>
      <c r="J1375" s="10"/>
      <c r="K1375" s="10"/>
      <c r="M1375" s="10"/>
      <c r="O1375" s="29"/>
    </row>
    <row r="1376" spans="3:15" s="12" customFormat="1" ht="11.25">
      <c r="C1376" s="125"/>
      <c r="G1376" s="10"/>
      <c r="I1376" s="10"/>
      <c r="J1376" s="10"/>
      <c r="K1376" s="10"/>
      <c r="M1376" s="10"/>
      <c r="O1376" s="29"/>
    </row>
    <row r="1377" spans="3:15" s="12" customFormat="1" ht="11.25">
      <c r="C1377" s="125"/>
      <c r="G1377" s="10"/>
      <c r="I1377" s="10"/>
      <c r="J1377" s="10"/>
      <c r="K1377" s="10"/>
      <c r="M1377" s="10"/>
      <c r="O1377" s="29"/>
    </row>
    <row r="1378" spans="3:15" s="12" customFormat="1" ht="11.25">
      <c r="C1378" s="125"/>
      <c r="G1378" s="10"/>
      <c r="I1378" s="10"/>
      <c r="J1378" s="10"/>
      <c r="K1378" s="10"/>
      <c r="M1378" s="10"/>
      <c r="O1378" s="29"/>
    </row>
    <row r="1379" spans="3:15" s="12" customFormat="1" ht="11.25">
      <c r="C1379" s="125"/>
      <c r="G1379" s="10"/>
      <c r="I1379" s="10"/>
      <c r="J1379" s="10"/>
      <c r="K1379" s="10"/>
      <c r="M1379" s="10"/>
      <c r="O1379" s="29"/>
    </row>
    <row r="1380" spans="3:15" s="12" customFormat="1" ht="11.25">
      <c r="C1380" s="125"/>
      <c r="G1380" s="10"/>
      <c r="I1380" s="10"/>
      <c r="J1380" s="10"/>
      <c r="K1380" s="10"/>
      <c r="M1380" s="10"/>
      <c r="O1380" s="29"/>
    </row>
    <row r="1381" spans="3:15" s="12" customFormat="1" ht="11.25">
      <c r="C1381" s="125"/>
      <c r="G1381" s="10"/>
      <c r="I1381" s="10"/>
      <c r="J1381" s="10"/>
      <c r="K1381" s="10"/>
      <c r="M1381" s="10"/>
      <c r="O1381" s="29"/>
    </row>
    <row r="1382" spans="3:15" s="12" customFormat="1" ht="11.25">
      <c r="C1382" s="125"/>
      <c r="G1382" s="10"/>
      <c r="I1382" s="10"/>
      <c r="J1382" s="10"/>
      <c r="K1382" s="10"/>
      <c r="M1382" s="10"/>
      <c r="O1382" s="29"/>
    </row>
    <row r="1383" spans="3:15" s="12" customFormat="1" ht="11.25">
      <c r="C1383" s="125"/>
      <c r="G1383" s="10"/>
      <c r="I1383" s="10"/>
      <c r="J1383" s="10"/>
      <c r="K1383" s="10"/>
      <c r="M1383" s="10"/>
      <c r="O1383" s="29"/>
    </row>
    <row r="1384" spans="3:15" s="12" customFormat="1" ht="11.25">
      <c r="C1384" s="125"/>
      <c r="G1384" s="10"/>
      <c r="I1384" s="10"/>
      <c r="J1384" s="10"/>
      <c r="K1384" s="10"/>
      <c r="M1384" s="10"/>
      <c r="O1384" s="29"/>
    </row>
    <row r="1385" spans="3:15" s="12" customFormat="1" ht="11.25">
      <c r="C1385" s="125"/>
      <c r="G1385" s="10"/>
      <c r="I1385" s="10"/>
      <c r="J1385" s="10"/>
      <c r="K1385" s="10"/>
      <c r="M1385" s="10"/>
      <c r="O1385" s="29"/>
    </row>
    <row r="1386" spans="3:15" s="12" customFormat="1" ht="11.25">
      <c r="C1386" s="125"/>
      <c r="G1386" s="10"/>
      <c r="I1386" s="10"/>
      <c r="J1386" s="10"/>
      <c r="K1386" s="10"/>
      <c r="M1386" s="10"/>
      <c r="O1386" s="29"/>
    </row>
    <row r="1387" spans="3:15" s="12" customFormat="1" ht="11.25">
      <c r="C1387" s="125"/>
      <c r="G1387" s="10"/>
      <c r="I1387" s="10"/>
      <c r="J1387" s="10"/>
      <c r="K1387" s="10"/>
      <c r="M1387" s="10"/>
      <c r="O1387" s="29"/>
    </row>
    <row r="1388" spans="3:15" s="12" customFormat="1" ht="11.25">
      <c r="C1388" s="125"/>
      <c r="G1388" s="10"/>
      <c r="I1388" s="10"/>
      <c r="J1388" s="10"/>
      <c r="K1388" s="10"/>
      <c r="M1388" s="10"/>
      <c r="O1388" s="29"/>
    </row>
    <row r="1389" spans="3:15" s="12" customFormat="1" ht="11.25">
      <c r="C1389" s="125"/>
      <c r="G1389" s="10"/>
      <c r="I1389" s="10"/>
      <c r="J1389" s="10"/>
      <c r="K1389" s="10"/>
      <c r="M1389" s="10"/>
      <c r="O1389" s="29"/>
    </row>
    <row r="1390" spans="3:15" s="12" customFormat="1" ht="11.25">
      <c r="C1390" s="125"/>
      <c r="G1390" s="10"/>
      <c r="I1390" s="10"/>
      <c r="J1390" s="10"/>
      <c r="K1390" s="10"/>
      <c r="M1390" s="10"/>
      <c r="O1390" s="29"/>
    </row>
    <row r="1391" spans="3:15" s="12" customFormat="1" ht="11.25">
      <c r="C1391" s="125"/>
      <c r="G1391" s="10"/>
      <c r="I1391" s="10"/>
      <c r="J1391" s="10"/>
      <c r="K1391" s="10"/>
      <c r="M1391" s="10"/>
      <c r="O1391" s="29"/>
    </row>
    <row r="1392" spans="3:15" s="12" customFormat="1" ht="11.25">
      <c r="C1392" s="125"/>
      <c r="G1392" s="10"/>
      <c r="I1392" s="10"/>
      <c r="J1392" s="10"/>
      <c r="K1392" s="10"/>
      <c r="M1392" s="10"/>
      <c r="O1392" s="29"/>
    </row>
    <row r="1393" spans="3:15" s="12" customFormat="1" ht="11.25">
      <c r="C1393" s="125"/>
      <c r="G1393" s="10"/>
      <c r="I1393" s="10"/>
      <c r="J1393" s="10"/>
      <c r="K1393" s="10"/>
      <c r="M1393" s="10"/>
      <c r="O1393" s="29"/>
    </row>
    <row r="1394" spans="3:15" s="12" customFormat="1" ht="11.25">
      <c r="C1394" s="125"/>
      <c r="G1394" s="10"/>
      <c r="I1394" s="10"/>
      <c r="J1394" s="10"/>
      <c r="K1394" s="10"/>
      <c r="M1394" s="10"/>
      <c r="O1394" s="29"/>
    </row>
    <row r="1395" spans="3:15" s="12" customFormat="1" ht="11.25">
      <c r="C1395" s="125"/>
      <c r="G1395" s="10"/>
      <c r="I1395" s="10"/>
      <c r="J1395" s="10"/>
      <c r="K1395" s="10"/>
      <c r="M1395" s="10"/>
      <c r="O1395" s="29"/>
    </row>
    <row r="1396" spans="3:15" s="12" customFormat="1" ht="11.25">
      <c r="C1396" s="125"/>
      <c r="G1396" s="10"/>
      <c r="I1396" s="10"/>
      <c r="J1396" s="10"/>
      <c r="K1396" s="10"/>
      <c r="M1396" s="10"/>
      <c r="O1396" s="29"/>
    </row>
    <row r="1397" spans="3:15" s="12" customFormat="1" ht="11.25">
      <c r="C1397" s="125"/>
      <c r="G1397" s="10"/>
      <c r="I1397" s="10"/>
      <c r="J1397" s="10"/>
      <c r="K1397" s="10"/>
      <c r="M1397" s="10"/>
      <c r="O1397" s="29"/>
    </row>
    <row r="1398" spans="3:15" s="12" customFormat="1" ht="11.25">
      <c r="C1398" s="125"/>
      <c r="G1398" s="10"/>
      <c r="I1398" s="10"/>
      <c r="J1398" s="10"/>
      <c r="K1398" s="10"/>
      <c r="M1398" s="10"/>
      <c r="O1398" s="29"/>
    </row>
    <row r="1399" spans="3:15" s="12" customFormat="1" ht="11.25">
      <c r="C1399" s="125"/>
      <c r="G1399" s="10"/>
      <c r="I1399" s="10"/>
      <c r="J1399" s="10"/>
      <c r="K1399" s="10"/>
      <c r="M1399" s="10"/>
      <c r="O1399" s="29"/>
    </row>
    <row r="1400" spans="3:15" s="12" customFormat="1" ht="11.25">
      <c r="C1400" s="125"/>
      <c r="G1400" s="10"/>
      <c r="I1400" s="10"/>
      <c r="J1400" s="10"/>
      <c r="K1400" s="10"/>
      <c r="M1400" s="10"/>
      <c r="O1400" s="29"/>
    </row>
    <row r="1401" spans="3:15" s="12" customFormat="1" ht="11.25">
      <c r="C1401" s="125"/>
      <c r="G1401" s="10"/>
      <c r="I1401" s="10"/>
      <c r="J1401" s="10"/>
      <c r="K1401" s="10"/>
      <c r="M1401" s="10"/>
      <c r="O1401" s="29"/>
    </row>
    <row r="1402" spans="3:15" s="12" customFormat="1" ht="11.25">
      <c r="C1402" s="125"/>
      <c r="G1402" s="10"/>
      <c r="I1402" s="10"/>
      <c r="J1402" s="10"/>
      <c r="K1402" s="10"/>
      <c r="M1402" s="10"/>
      <c r="O1402" s="29"/>
    </row>
    <row r="1403" spans="3:15" s="12" customFormat="1" ht="11.25">
      <c r="C1403" s="125"/>
      <c r="G1403" s="10"/>
      <c r="I1403" s="10"/>
      <c r="J1403" s="10"/>
      <c r="K1403" s="10"/>
      <c r="M1403" s="10"/>
      <c r="O1403" s="29"/>
    </row>
    <row r="1404" spans="3:15" s="12" customFormat="1" ht="11.25">
      <c r="C1404" s="125"/>
      <c r="G1404" s="10"/>
      <c r="I1404" s="10"/>
      <c r="J1404" s="10"/>
      <c r="K1404" s="10"/>
      <c r="M1404" s="10"/>
      <c r="O1404" s="29"/>
    </row>
    <row r="1405" spans="3:15" s="12" customFormat="1" ht="11.25">
      <c r="C1405" s="125"/>
      <c r="G1405" s="10"/>
      <c r="I1405" s="10"/>
      <c r="J1405" s="10"/>
      <c r="K1405" s="10"/>
      <c r="M1405" s="10"/>
      <c r="O1405" s="29"/>
    </row>
    <row r="1406" spans="3:15" s="12" customFormat="1" ht="11.25">
      <c r="C1406" s="125"/>
      <c r="G1406" s="10"/>
      <c r="I1406" s="10"/>
      <c r="J1406" s="10"/>
      <c r="K1406" s="10"/>
      <c r="M1406" s="10"/>
      <c r="O1406" s="29"/>
    </row>
    <row r="1407" spans="3:15" s="12" customFormat="1" ht="11.25">
      <c r="C1407" s="125"/>
      <c r="G1407" s="10"/>
      <c r="I1407" s="10"/>
      <c r="J1407" s="10"/>
      <c r="K1407" s="10"/>
      <c r="M1407" s="10"/>
      <c r="O1407" s="29"/>
    </row>
    <row r="1408" spans="3:15" s="12" customFormat="1" ht="11.25">
      <c r="C1408" s="125"/>
      <c r="G1408" s="10"/>
      <c r="I1408" s="10"/>
      <c r="J1408" s="10"/>
      <c r="K1408" s="10"/>
      <c r="M1408" s="10"/>
      <c r="O1408" s="29"/>
    </row>
    <row r="1409" spans="3:15" s="12" customFormat="1" ht="11.25">
      <c r="C1409" s="125"/>
      <c r="G1409" s="10"/>
      <c r="I1409" s="10"/>
      <c r="J1409" s="10"/>
      <c r="K1409" s="10"/>
      <c r="M1409" s="10"/>
      <c r="O1409" s="29"/>
    </row>
    <row r="1410" spans="3:15" s="12" customFormat="1" ht="11.25">
      <c r="C1410" s="125"/>
      <c r="G1410" s="10"/>
      <c r="I1410" s="10"/>
      <c r="J1410" s="10"/>
      <c r="K1410" s="10"/>
      <c r="M1410" s="10"/>
      <c r="O1410" s="29"/>
    </row>
    <row r="1411" spans="3:15" s="12" customFormat="1" ht="11.25">
      <c r="C1411" s="125"/>
      <c r="G1411" s="10"/>
      <c r="I1411" s="10"/>
      <c r="J1411" s="10"/>
      <c r="K1411" s="10"/>
      <c r="M1411" s="10"/>
      <c r="O1411" s="29"/>
    </row>
    <row r="1412" spans="3:15" s="12" customFormat="1" ht="11.25">
      <c r="C1412" s="125"/>
      <c r="G1412" s="10"/>
      <c r="I1412" s="10"/>
      <c r="J1412" s="10"/>
      <c r="K1412" s="10"/>
      <c r="M1412" s="10"/>
      <c r="O1412" s="29"/>
    </row>
    <row r="1413" spans="3:15" s="12" customFormat="1" ht="11.25">
      <c r="C1413" s="125"/>
      <c r="G1413" s="10"/>
      <c r="I1413" s="10"/>
      <c r="J1413" s="10"/>
      <c r="K1413" s="10"/>
      <c r="M1413" s="10"/>
      <c r="O1413" s="29"/>
    </row>
    <row r="1414" spans="3:15" s="12" customFormat="1" ht="11.25">
      <c r="C1414" s="125"/>
      <c r="G1414" s="10"/>
      <c r="I1414" s="10"/>
      <c r="J1414" s="10"/>
      <c r="K1414" s="10"/>
      <c r="M1414" s="10"/>
      <c r="O1414" s="29"/>
    </row>
    <row r="1415" spans="3:15" s="12" customFormat="1" ht="11.25">
      <c r="C1415" s="125"/>
      <c r="G1415" s="10"/>
      <c r="I1415" s="10"/>
      <c r="J1415" s="10"/>
      <c r="K1415" s="10"/>
      <c r="M1415" s="10"/>
      <c r="O1415" s="29"/>
    </row>
    <row r="1416" spans="3:15" s="12" customFormat="1" ht="11.25">
      <c r="C1416" s="125"/>
      <c r="G1416" s="10"/>
      <c r="I1416" s="10"/>
      <c r="J1416" s="10"/>
      <c r="K1416" s="10"/>
      <c r="M1416" s="10"/>
      <c r="O1416" s="29"/>
    </row>
    <row r="1417" spans="3:15" s="12" customFormat="1" ht="11.25">
      <c r="C1417" s="125"/>
      <c r="G1417" s="10"/>
      <c r="I1417" s="10"/>
      <c r="J1417" s="10"/>
      <c r="K1417" s="10"/>
      <c r="M1417" s="10"/>
      <c r="O1417" s="29"/>
    </row>
    <row r="1418" spans="3:15" s="12" customFormat="1" ht="11.25">
      <c r="C1418" s="125"/>
      <c r="G1418" s="10"/>
      <c r="I1418" s="10"/>
      <c r="J1418" s="10"/>
      <c r="K1418" s="10"/>
      <c r="M1418" s="10"/>
      <c r="O1418" s="29"/>
    </row>
    <row r="1419" spans="3:15" s="12" customFormat="1" ht="11.25">
      <c r="C1419" s="125"/>
      <c r="G1419" s="10"/>
      <c r="I1419" s="10"/>
      <c r="J1419" s="10"/>
      <c r="K1419" s="10"/>
      <c r="M1419" s="10"/>
      <c r="O1419" s="29"/>
    </row>
    <row r="1420" spans="3:15" s="12" customFormat="1" ht="11.25">
      <c r="C1420" s="125"/>
      <c r="G1420" s="10"/>
      <c r="I1420" s="10"/>
      <c r="J1420" s="10"/>
      <c r="K1420" s="10"/>
      <c r="M1420" s="10"/>
      <c r="O1420" s="29"/>
    </row>
    <row r="1421" spans="3:15" s="12" customFormat="1" ht="11.25">
      <c r="C1421" s="125"/>
      <c r="G1421" s="10"/>
      <c r="I1421" s="10"/>
      <c r="J1421" s="10"/>
      <c r="K1421" s="10"/>
      <c r="M1421" s="10"/>
      <c r="O1421" s="29"/>
    </row>
    <row r="1422" spans="3:15" s="12" customFormat="1" ht="11.25">
      <c r="C1422" s="125"/>
      <c r="G1422" s="10"/>
      <c r="I1422" s="10"/>
      <c r="J1422" s="10"/>
      <c r="K1422" s="10"/>
      <c r="M1422" s="10"/>
      <c r="O1422" s="29"/>
    </row>
    <row r="1423" spans="3:15" s="12" customFormat="1" ht="11.25">
      <c r="C1423" s="125"/>
      <c r="G1423" s="10"/>
      <c r="I1423" s="10"/>
      <c r="J1423" s="10"/>
      <c r="K1423" s="10"/>
      <c r="M1423" s="10"/>
      <c r="O1423" s="29"/>
    </row>
    <row r="1424" spans="3:15" s="12" customFormat="1" ht="11.25">
      <c r="C1424" s="125"/>
      <c r="G1424" s="10"/>
      <c r="I1424" s="10"/>
      <c r="J1424" s="10"/>
      <c r="K1424" s="10"/>
      <c r="M1424" s="10"/>
      <c r="O1424" s="29"/>
    </row>
    <row r="1425" spans="3:15" s="12" customFormat="1" ht="11.25">
      <c r="C1425" s="125"/>
      <c r="G1425" s="10"/>
      <c r="I1425" s="10"/>
      <c r="J1425" s="10"/>
      <c r="K1425" s="10"/>
      <c r="M1425" s="10"/>
      <c r="O1425" s="29"/>
    </row>
    <row r="1426" spans="3:15" s="12" customFormat="1" ht="11.25">
      <c r="C1426" s="125"/>
      <c r="G1426" s="10"/>
      <c r="I1426" s="10"/>
      <c r="J1426" s="10"/>
      <c r="K1426" s="10"/>
      <c r="M1426" s="10"/>
      <c r="O1426" s="29"/>
    </row>
    <row r="1427" spans="3:15" s="12" customFormat="1" ht="11.25">
      <c r="C1427" s="125"/>
      <c r="G1427" s="10"/>
      <c r="I1427" s="10"/>
      <c r="J1427" s="10"/>
      <c r="K1427" s="10"/>
      <c r="M1427" s="10"/>
      <c r="O1427" s="29"/>
    </row>
    <row r="1428" spans="3:15" s="12" customFormat="1" ht="11.25">
      <c r="C1428" s="125"/>
      <c r="G1428" s="10"/>
      <c r="I1428" s="10"/>
      <c r="J1428" s="10"/>
      <c r="K1428" s="10"/>
      <c r="M1428" s="10"/>
      <c r="O1428" s="29"/>
    </row>
    <row r="1429" spans="3:15" s="12" customFormat="1" ht="11.25">
      <c r="C1429" s="125"/>
      <c r="G1429" s="10"/>
      <c r="I1429" s="10"/>
      <c r="J1429" s="10"/>
      <c r="K1429" s="10"/>
      <c r="M1429" s="10"/>
      <c r="O1429" s="29"/>
    </row>
    <row r="1430" spans="3:15" s="12" customFormat="1" ht="11.25">
      <c r="C1430" s="125"/>
      <c r="G1430" s="10"/>
      <c r="I1430" s="10"/>
      <c r="J1430" s="10"/>
      <c r="K1430" s="10"/>
      <c r="M1430" s="10"/>
      <c r="O1430" s="29"/>
    </row>
    <row r="1431" spans="3:15" s="12" customFormat="1" ht="11.25">
      <c r="C1431" s="125"/>
      <c r="G1431" s="10"/>
      <c r="I1431" s="10"/>
      <c r="J1431" s="10"/>
      <c r="K1431" s="10"/>
      <c r="M1431" s="10"/>
      <c r="O1431" s="29"/>
    </row>
    <row r="1432" spans="3:15" s="12" customFormat="1" ht="11.25">
      <c r="C1432" s="125"/>
      <c r="G1432" s="10"/>
      <c r="I1432" s="10"/>
      <c r="J1432" s="10"/>
      <c r="K1432" s="10"/>
      <c r="M1432" s="10"/>
      <c r="O1432" s="29"/>
    </row>
    <row r="1433" spans="3:15" s="12" customFormat="1" ht="11.25">
      <c r="C1433" s="125"/>
      <c r="G1433" s="10"/>
      <c r="I1433" s="10"/>
      <c r="J1433" s="10"/>
      <c r="K1433" s="10"/>
      <c r="M1433" s="10"/>
      <c r="O1433" s="29"/>
    </row>
    <row r="1434" spans="3:15" s="12" customFormat="1" ht="11.25">
      <c r="C1434" s="125"/>
      <c r="G1434" s="10"/>
      <c r="I1434" s="10"/>
      <c r="J1434" s="10"/>
      <c r="K1434" s="10"/>
      <c r="M1434" s="10"/>
      <c r="O1434" s="29"/>
    </row>
    <row r="1435" spans="3:15" s="12" customFormat="1" ht="11.25">
      <c r="C1435" s="125"/>
      <c r="G1435" s="10"/>
      <c r="I1435" s="10"/>
      <c r="J1435" s="10"/>
      <c r="K1435" s="10"/>
      <c r="M1435" s="10"/>
      <c r="O1435" s="29"/>
    </row>
    <row r="1436" spans="3:15" s="12" customFormat="1" ht="11.25">
      <c r="C1436" s="125"/>
      <c r="G1436" s="10"/>
      <c r="I1436" s="10"/>
      <c r="J1436" s="10"/>
      <c r="K1436" s="10"/>
      <c r="M1436" s="10"/>
      <c r="O1436" s="29"/>
    </row>
    <row r="1437" spans="3:15" s="12" customFormat="1" ht="11.25">
      <c r="C1437" s="125"/>
      <c r="G1437" s="10"/>
      <c r="I1437" s="10"/>
      <c r="J1437" s="10"/>
      <c r="K1437" s="10"/>
      <c r="M1437" s="10"/>
      <c r="O1437" s="29"/>
    </row>
    <row r="1438" spans="3:15" s="12" customFormat="1" ht="11.25">
      <c r="C1438" s="125"/>
      <c r="G1438" s="10"/>
      <c r="I1438" s="10"/>
      <c r="J1438" s="10"/>
      <c r="K1438" s="10"/>
      <c r="M1438" s="10"/>
      <c r="O1438" s="29"/>
    </row>
    <row r="1439" spans="3:15" s="12" customFormat="1" ht="11.25">
      <c r="C1439" s="125"/>
      <c r="G1439" s="10"/>
      <c r="I1439" s="10"/>
      <c r="J1439" s="10"/>
      <c r="K1439" s="10"/>
      <c r="M1439" s="10"/>
      <c r="O1439" s="29"/>
    </row>
    <row r="1440" spans="3:15" s="12" customFormat="1" ht="11.25">
      <c r="C1440" s="125"/>
      <c r="G1440" s="10"/>
      <c r="I1440" s="10"/>
      <c r="J1440" s="10"/>
      <c r="K1440" s="10"/>
      <c r="M1440" s="10"/>
      <c r="O1440" s="29"/>
    </row>
    <row r="1441" spans="3:15" s="12" customFormat="1" ht="11.25">
      <c r="C1441" s="125"/>
      <c r="G1441" s="10"/>
      <c r="I1441" s="10"/>
      <c r="J1441" s="10"/>
      <c r="K1441" s="10"/>
      <c r="M1441" s="10"/>
      <c r="O1441" s="29"/>
    </row>
    <row r="1442" spans="3:15" s="12" customFormat="1" ht="11.25">
      <c r="C1442" s="125"/>
      <c r="G1442" s="10"/>
      <c r="I1442" s="10"/>
      <c r="J1442" s="10"/>
      <c r="K1442" s="10"/>
      <c r="M1442" s="10"/>
      <c r="O1442" s="29"/>
    </row>
    <row r="1443" spans="3:15" s="12" customFormat="1" ht="11.25">
      <c r="C1443" s="125"/>
      <c r="G1443" s="10"/>
      <c r="I1443" s="10"/>
      <c r="J1443" s="10"/>
      <c r="K1443" s="10"/>
      <c r="M1443" s="10"/>
      <c r="O1443" s="29"/>
    </row>
    <row r="1444" spans="3:15" s="12" customFormat="1" ht="11.25">
      <c r="C1444" s="125"/>
      <c r="G1444" s="10"/>
      <c r="I1444" s="10"/>
      <c r="J1444" s="10"/>
      <c r="K1444" s="10"/>
      <c r="M1444" s="10"/>
      <c r="O1444" s="29"/>
    </row>
    <row r="1445" spans="3:15" s="12" customFormat="1" ht="11.25">
      <c r="C1445" s="125"/>
      <c r="G1445" s="10"/>
      <c r="I1445" s="10"/>
      <c r="J1445" s="10"/>
      <c r="K1445" s="10"/>
      <c r="M1445" s="10"/>
      <c r="O1445" s="29"/>
    </row>
    <row r="1446" spans="3:15" s="12" customFormat="1" ht="11.25">
      <c r="C1446" s="125"/>
      <c r="G1446" s="10"/>
      <c r="I1446" s="10"/>
      <c r="J1446" s="10"/>
      <c r="K1446" s="10"/>
      <c r="M1446" s="10"/>
      <c r="O1446" s="29"/>
    </row>
    <row r="1447" spans="3:15" s="12" customFormat="1" ht="11.25">
      <c r="C1447" s="125"/>
      <c r="G1447" s="10"/>
      <c r="I1447" s="10"/>
      <c r="J1447" s="10"/>
      <c r="K1447" s="10"/>
      <c r="M1447" s="10"/>
      <c r="O1447" s="29"/>
    </row>
    <row r="1448" spans="3:15" s="12" customFormat="1" ht="11.25">
      <c r="C1448" s="125"/>
      <c r="G1448" s="10"/>
      <c r="I1448" s="10"/>
      <c r="J1448" s="10"/>
      <c r="K1448" s="10"/>
      <c r="M1448" s="10"/>
      <c r="O1448" s="29"/>
    </row>
    <row r="1449" spans="3:15" s="12" customFormat="1" ht="11.25">
      <c r="C1449" s="125"/>
      <c r="G1449" s="10"/>
      <c r="I1449" s="10"/>
      <c r="J1449" s="10"/>
      <c r="K1449" s="10"/>
      <c r="M1449" s="10"/>
      <c r="O1449" s="29"/>
    </row>
    <row r="1450" spans="3:15" s="12" customFormat="1" ht="11.25">
      <c r="C1450" s="125"/>
      <c r="G1450" s="10"/>
      <c r="I1450" s="10"/>
      <c r="J1450" s="10"/>
      <c r="K1450" s="10"/>
      <c r="M1450" s="10"/>
      <c r="O1450" s="29"/>
    </row>
    <row r="1451" spans="3:15" s="12" customFormat="1" ht="11.25">
      <c r="C1451" s="125"/>
      <c r="G1451" s="10"/>
      <c r="I1451" s="10"/>
      <c r="J1451" s="10"/>
      <c r="K1451" s="10"/>
      <c r="M1451" s="10"/>
      <c r="O1451" s="29"/>
    </row>
    <row r="1452" spans="3:15" s="12" customFormat="1" ht="11.25">
      <c r="C1452" s="125"/>
      <c r="G1452" s="10"/>
      <c r="I1452" s="10"/>
      <c r="J1452" s="10"/>
      <c r="K1452" s="10"/>
      <c r="M1452" s="10"/>
      <c r="O1452" s="29"/>
    </row>
    <row r="1453" spans="3:15" s="12" customFormat="1" ht="11.25">
      <c r="C1453" s="125"/>
      <c r="G1453" s="10"/>
      <c r="I1453" s="10"/>
      <c r="J1453" s="10"/>
      <c r="K1453" s="10"/>
      <c r="M1453" s="10"/>
      <c r="O1453" s="29"/>
    </row>
    <row r="1454" spans="3:15" s="12" customFormat="1" ht="11.25">
      <c r="C1454" s="125"/>
      <c r="G1454" s="10"/>
      <c r="I1454" s="10"/>
      <c r="J1454" s="10"/>
      <c r="K1454" s="10"/>
      <c r="M1454" s="10"/>
      <c r="O1454" s="29"/>
    </row>
    <row r="1455" spans="3:15" s="12" customFormat="1" ht="11.25">
      <c r="C1455" s="125"/>
      <c r="G1455" s="10"/>
      <c r="I1455" s="10"/>
      <c r="J1455" s="10"/>
      <c r="K1455" s="10"/>
      <c r="M1455" s="10"/>
      <c r="O1455" s="29"/>
    </row>
    <row r="1456" spans="3:15" s="12" customFormat="1" ht="11.25">
      <c r="C1456" s="125"/>
      <c r="G1456" s="10"/>
      <c r="I1456" s="10"/>
      <c r="J1456" s="10"/>
      <c r="K1456" s="10"/>
      <c r="M1456" s="10"/>
      <c r="O1456" s="29"/>
    </row>
    <row r="1457" spans="3:15" s="12" customFormat="1" ht="11.25">
      <c r="C1457" s="125"/>
      <c r="G1457" s="10"/>
      <c r="I1457" s="10"/>
      <c r="J1457" s="10"/>
      <c r="K1457" s="10"/>
      <c r="M1457" s="10"/>
      <c r="O1457" s="29"/>
    </row>
    <row r="1458" spans="3:15" s="12" customFormat="1" ht="11.25">
      <c r="C1458" s="125"/>
      <c r="G1458" s="10"/>
      <c r="I1458" s="10"/>
      <c r="J1458" s="10"/>
      <c r="K1458" s="10"/>
      <c r="M1458" s="10"/>
      <c r="O1458" s="29"/>
    </row>
    <row r="1459" spans="3:15" s="12" customFormat="1" ht="11.25">
      <c r="C1459" s="125"/>
      <c r="G1459" s="10"/>
      <c r="I1459" s="10"/>
      <c r="J1459" s="10"/>
      <c r="K1459" s="10"/>
      <c r="M1459" s="10"/>
      <c r="O1459" s="29"/>
    </row>
    <row r="1460" spans="3:15" s="12" customFormat="1" ht="11.25">
      <c r="C1460" s="125"/>
      <c r="G1460" s="10"/>
      <c r="I1460" s="10"/>
      <c r="J1460" s="10"/>
      <c r="K1460" s="10"/>
      <c r="M1460" s="10"/>
      <c r="O1460" s="29"/>
    </row>
    <row r="1461" spans="3:15" s="12" customFormat="1" ht="11.25">
      <c r="C1461" s="125"/>
      <c r="G1461" s="10"/>
      <c r="I1461" s="10"/>
      <c r="J1461" s="10"/>
      <c r="K1461" s="10"/>
      <c r="M1461" s="10"/>
      <c r="O1461" s="29"/>
    </row>
    <row r="1462" spans="3:15" s="12" customFormat="1" ht="11.25">
      <c r="C1462" s="125"/>
      <c r="G1462" s="10"/>
      <c r="I1462" s="10"/>
      <c r="J1462" s="10"/>
      <c r="K1462" s="10"/>
      <c r="M1462" s="10"/>
      <c r="O1462" s="29"/>
    </row>
    <row r="1463" spans="3:15" s="12" customFormat="1" ht="11.25">
      <c r="C1463" s="125"/>
      <c r="G1463" s="10"/>
      <c r="I1463" s="10"/>
      <c r="J1463" s="10"/>
      <c r="K1463" s="10"/>
      <c r="M1463" s="10"/>
      <c r="O1463" s="29"/>
    </row>
    <row r="1464" spans="3:15" s="12" customFormat="1" ht="11.25">
      <c r="C1464" s="125"/>
      <c r="G1464" s="10"/>
      <c r="I1464" s="10"/>
      <c r="J1464" s="10"/>
      <c r="K1464" s="10"/>
      <c r="M1464" s="10"/>
      <c r="O1464" s="29"/>
    </row>
    <row r="1465" spans="3:15" s="12" customFormat="1" ht="11.25">
      <c r="C1465" s="125"/>
      <c r="G1465" s="10"/>
      <c r="I1465" s="10"/>
      <c r="J1465" s="10"/>
      <c r="K1465" s="10"/>
      <c r="M1465" s="10"/>
      <c r="O1465" s="29"/>
    </row>
    <row r="1466" spans="3:15" s="12" customFormat="1" ht="11.25">
      <c r="C1466" s="125"/>
      <c r="G1466" s="10"/>
      <c r="I1466" s="10"/>
      <c r="J1466" s="10"/>
      <c r="K1466" s="10"/>
      <c r="M1466" s="10"/>
      <c r="O1466" s="29"/>
    </row>
    <row r="1467" spans="3:15" s="12" customFormat="1" ht="11.25">
      <c r="C1467" s="125"/>
      <c r="G1467" s="10"/>
      <c r="I1467" s="10"/>
      <c r="J1467" s="10"/>
      <c r="K1467" s="10"/>
      <c r="M1467" s="10"/>
      <c r="O1467" s="29"/>
    </row>
    <row r="1468" spans="3:15" s="12" customFormat="1" ht="11.25">
      <c r="C1468" s="125"/>
      <c r="G1468" s="10"/>
      <c r="I1468" s="10"/>
      <c r="J1468" s="10"/>
      <c r="K1468" s="10"/>
      <c r="M1468" s="10"/>
      <c r="O1468" s="29"/>
    </row>
    <row r="1469" spans="3:15" s="12" customFormat="1" ht="11.25">
      <c r="C1469" s="125"/>
      <c r="G1469" s="10"/>
      <c r="I1469" s="10"/>
      <c r="J1469" s="10"/>
      <c r="K1469" s="10"/>
      <c r="M1469" s="10"/>
      <c r="O1469" s="29"/>
    </row>
    <row r="1470" spans="3:15" s="12" customFormat="1" ht="11.25">
      <c r="C1470" s="125"/>
      <c r="G1470" s="10"/>
      <c r="I1470" s="10"/>
      <c r="J1470" s="10"/>
      <c r="K1470" s="10"/>
      <c r="M1470" s="10"/>
      <c r="O1470" s="29"/>
    </row>
    <row r="1471" spans="3:15" s="12" customFormat="1" ht="11.25">
      <c r="C1471" s="125"/>
      <c r="G1471" s="10"/>
      <c r="I1471" s="10"/>
      <c r="J1471" s="10"/>
      <c r="K1471" s="10"/>
      <c r="M1471" s="10"/>
      <c r="O1471" s="29"/>
    </row>
    <row r="1472" spans="3:15" s="12" customFormat="1" ht="11.25">
      <c r="C1472" s="125"/>
      <c r="G1472" s="10"/>
      <c r="I1472" s="10"/>
      <c r="J1472" s="10"/>
      <c r="K1472" s="10"/>
      <c r="M1472" s="10"/>
      <c r="O1472" s="29"/>
    </row>
    <row r="1473" spans="3:15" s="12" customFormat="1" ht="11.25">
      <c r="C1473" s="125"/>
      <c r="G1473" s="10"/>
      <c r="I1473" s="10"/>
      <c r="J1473" s="10"/>
      <c r="K1473" s="10"/>
      <c r="M1473" s="10"/>
      <c r="O1473" s="29"/>
    </row>
    <row r="1474" spans="3:15" s="12" customFormat="1" ht="11.25">
      <c r="C1474" s="125"/>
      <c r="G1474" s="10"/>
      <c r="I1474" s="10"/>
      <c r="J1474" s="10"/>
      <c r="K1474" s="10"/>
      <c r="M1474" s="10"/>
      <c r="O1474" s="29"/>
    </row>
    <row r="1475" spans="3:15" s="12" customFormat="1" ht="11.25">
      <c r="C1475" s="125"/>
      <c r="G1475" s="10"/>
      <c r="I1475" s="10"/>
      <c r="J1475" s="10"/>
      <c r="K1475" s="10"/>
      <c r="M1475" s="10"/>
      <c r="O1475" s="29"/>
    </row>
    <row r="1476" spans="3:15" s="12" customFormat="1" ht="11.25">
      <c r="C1476" s="125"/>
      <c r="G1476" s="10"/>
      <c r="I1476" s="10"/>
      <c r="J1476" s="10"/>
      <c r="K1476" s="10"/>
      <c r="M1476" s="10"/>
      <c r="O1476" s="29"/>
    </row>
    <row r="1477" spans="3:15" s="12" customFormat="1" ht="11.25">
      <c r="C1477" s="125"/>
      <c r="G1477" s="10"/>
      <c r="I1477" s="10"/>
      <c r="J1477" s="10"/>
      <c r="K1477" s="10"/>
      <c r="M1477" s="10"/>
      <c r="O1477" s="29"/>
    </row>
    <row r="1478" spans="3:15" s="12" customFormat="1" ht="11.25">
      <c r="C1478" s="125"/>
      <c r="G1478" s="10"/>
      <c r="I1478" s="10"/>
      <c r="J1478" s="10"/>
      <c r="K1478" s="10"/>
      <c r="M1478" s="10"/>
      <c r="O1478" s="29"/>
    </row>
    <row r="1479" spans="3:15" s="12" customFormat="1" ht="11.25">
      <c r="C1479" s="125"/>
      <c r="G1479" s="10"/>
      <c r="I1479" s="10"/>
      <c r="J1479" s="10"/>
      <c r="K1479" s="10"/>
      <c r="M1479" s="10"/>
      <c r="O1479" s="29"/>
    </row>
    <row r="1480" spans="3:15" s="12" customFormat="1" ht="11.25">
      <c r="C1480" s="125"/>
      <c r="G1480" s="10"/>
      <c r="I1480" s="10"/>
      <c r="J1480" s="10"/>
      <c r="K1480" s="10"/>
      <c r="M1480" s="10"/>
      <c r="O1480" s="29"/>
    </row>
    <row r="1481" spans="3:15" s="12" customFormat="1" ht="11.25">
      <c r="C1481" s="125"/>
      <c r="G1481" s="10"/>
      <c r="I1481" s="10"/>
      <c r="J1481" s="10"/>
      <c r="K1481" s="10"/>
      <c r="M1481" s="10"/>
      <c r="O1481" s="29"/>
    </row>
    <row r="1482" spans="3:15" s="12" customFormat="1" ht="11.25">
      <c r="C1482" s="125"/>
      <c r="G1482" s="10"/>
      <c r="I1482" s="10"/>
      <c r="J1482" s="10"/>
      <c r="K1482" s="10"/>
      <c r="M1482" s="10"/>
      <c r="O1482" s="29"/>
    </row>
    <row r="1483" spans="3:15" s="12" customFormat="1" ht="11.25">
      <c r="C1483" s="125"/>
      <c r="G1483" s="10"/>
      <c r="I1483" s="10"/>
      <c r="J1483" s="10"/>
      <c r="K1483" s="10"/>
      <c r="M1483" s="10"/>
      <c r="O1483" s="29"/>
    </row>
    <row r="1484" spans="3:15" s="12" customFormat="1" ht="11.25">
      <c r="C1484" s="125"/>
      <c r="G1484" s="10"/>
      <c r="I1484" s="10"/>
      <c r="J1484" s="10"/>
      <c r="K1484" s="10"/>
      <c r="M1484" s="10"/>
      <c r="O1484" s="29"/>
    </row>
    <row r="1485" spans="3:15" s="12" customFormat="1" ht="11.25">
      <c r="C1485" s="125"/>
      <c r="G1485" s="10"/>
      <c r="I1485" s="10"/>
      <c r="J1485" s="10"/>
      <c r="K1485" s="10"/>
      <c r="M1485" s="10"/>
      <c r="O1485" s="29"/>
    </row>
    <row r="1486" spans="3:15" s="12" customFormat="1" ht="11.25">
      <c r="C1486" s="125"/>
      <c r="G1486" s="10"/>
      <c r="I1486" s="10"/>
      <c r="J1486" s="10"/>
      <c r="K1486" s="10"/>
      <c r="M1486" s="10"/>
      <c r="O1486" s="29"/>
    </row>
    <row r="1487" spans="3:15" s="12" customFormat="1" ht="11.25">
      <c r="C1487" s="125"/>
      <c r="G1487" s="10"/>
      <c r="I1487" s="10"/>
      <c r="J1487" s="10"/>
      <c r="K1487" s="10"/>
      <c r="M1487" s="10"/>
      <c r="O1487" s="29"/>
    </row>
    <row r="1488" spans="3:15" s="12" customFormat="1" ht="11.25">
      <c r="C1488" s="125"/>
      <c r="G1488" s="10"/>
      <c r="I1488" s="10"/>
      <c r="J1488" s="10"/>
      <c r="K1488" s="10"/>
      <c r="M1488" s="10"/>
      <c r="O1488" s="29"/>
    </row>
    <row r="1489" spans="3:15" s="12" customFormat="1" ht="11.25">
      <c r="C1489" s="125"/>
      <c r="G1489" s="10"/>
      <c r="I1489" s="10"/>
      <c r="J1489" s="10"/>
      <c r="K1489" s="10"/>
      <c r="M1489" s="10"/>
      <c r="O1489" s="29"/>
    </row>
    <row r="1490" spans="3:15" s="12" customFormat="1" ht="11.25">
      <c r="C1490" s="125"/>
      <c r="G1490" s="10"/>
      <c r="I1490" s="10"/>
      <c r="J1490" s="10"/>
      <c r="K1490" s="10"/>
      <c r="M1490" s="10"/>
      <c r="O1490" s="29"/>
    </row>
    <row r="1491" spans="3:15" s="12" customFormat="1" ht="11.25">
      <c r="C1491" s="125"/>
      <c r="G1491" s="10"/>
      <c r="I1491" s="10"/>
      <c r="J1491" s="10"/>
      <c r="K1491" s="10"/>
      <c r="M1491" s="10"/>
      <c r="O1491" s="29"/>
    </row>
    <row r="1492" spans="3:15" s="12" customFormat="1" ht="11.25">
      <c r="C1492" s="125"/>
      <c r="G1492" s="10"/>
      <c r="I1492" s="10"/>
      <c r="J1492" s="10"/>
      <c r="K1492" s="10"/>
      <c r="M1492" s="10"/>
      <c r="O1492" s="29"/>
    </row>
    <row r="1493" spans="3:15" s="12" customFormat="1" ht="11.25">
      <c r="C1493" s="125"/>
      <c r="G1493" s="10"/>
      <c r="I1493" s="10"/>
      <c r="J1493" s="10"/>
      <c r="K1493" s="10"/>
      <c r="M1493" s="10"/>
      <c r="O1493" s="29"/>
    </row>
    <row r="1494" spans="3:15" s="12" customFormat="1" ht="11.25">
      <c r="C1494" s="125"/>
      <c r="G1494" s="10"/>
      <c r="I1494" s="10"/>
      <c r="J1494" s="10"/>
      <c r="K1494" s="10"/>
      <c r="M1494" s="10"/>
      <c r="O1494" s="29"/>
    </row>
    <row r="1495" spans="3:15" s="12" customFormat="1" ht="11.25">
      <c r="C1495" s="125"/>
      <c r="G1495" s="10"/>
      <c r="I1495" s="10"/>
      <c r="J1495" s="10"/>
      <c r="K1495" s="10"/>
      <c r="M1495" s="10"/>
      <c r="O1495" s="29"/>
    </row>
    <row r="1496" spans="3:15" s="12" customFormat="1" ht="11.25">
      <c r="C1496" s="125"/>
      <c r="G1496" s="10"/>
      <c r="I1496" s="10"/>
      <c r="J1496" s="10"/>
      <c r="K1496" s="10"/>
      <c r="M1496" s="10"/>
      <c r="O1496" s="29"/>
    </row>
    <row r="1497" spans="3:15" s="12" customFormat="1" ht="11.25">
      <c r="C1497" s="125"/>
      <c r="G1497" s="10"/>
      <c r="I1497" s="10"/>
      <c r="J1497" s="10"/>
      <c r="K1497" s="10"/>
      <c r="M1497" s="10"/>
      <c r="O1497" s="29"/>
    </row>
    <row r="1498" spans="3:15" s="12" customFormat="1" ht="11.25">
      <c r="C1498" s="125"/>
      <c r="G1498" s="10"/>
      <c r="I1498" s="10"/>
      <c r="J1498" s="10"/>
      <c r="K1498" s="10"/>
      <c r="M1498" s="10"/>
      <c r="O1498" s="29"/>
    </row>
    <row r="1499" spans="3:15" s="12" customFormat="1" ht="11.25">
      <c r="C1499" s="125"/>
      <c r="G1499" s="10"/>
      <c r="I1499" s="10"/>
      <c r="J1499" s="10"/>
      <c r="K1499" s="10"/>
      <c r="M1499" s="10"/>
      <c r="O1499" s="29"/>
    </row>
    <row r="1500" spans="3:15" s="12" customFormat="1" ht="11.25">
      <c r="C1500" s="125"/>
      <c r="G1500" s="10"/>
      <c r="I1500" s="10"/>
      <c r="J1500" s="10"/>
      <c r="K1500" s="10"/>
      <c r="M1500" s="10"/>
      <c r="O1500" s="29"/>
    </row>
    <row r="1501" spans="3:15" s="12" customFormat="1" ht="11.25">
      <c r="C1501" s="125"/>
      <c r="G1501" s="10"/>
      <c r="I1501" s="10"/>
      <c r="J1501" s="10"/>
      <c r="K1501" s="10"/>
      <c r="M1501" s="10"/>
      <c r="O1501" s="29"/>
    </row>
    <row r="1502" spans="3:15" s="12" customFormat="1" ht="11.25">
      <c r="C1502" s="125"/>
      <c r="G1502" s="10"/>
      <c r="I1502" s="10"/>
      <c r="J1502" s="10"/>
      <c r="K1502" s="10"/>
      <c r="M1502" s="10"/>
      <c r="O1502" s="29"/>
    </row>
    <row r="1503" spans="3:15" s="12" customFormat="1" ht="11.25">
      <c r="C1503" s="125"/>
      <c r="G1503" s="10"/>
      <c r="I1503" s="10"/>
      <c r="J1503" s="10"/>
      <c r="K1503" s="10"/>
      <c r="M1503" s="10"/>
      <c r="O1503" s="29"/>
    </row>
    <row r="1504" spans="3:15" s="12" customFormat="1" ht="11.25">
      <c r="C1504" s="125"/>
      <c r="G1504" s="10"/>
      <c r="I1504" s="10"/>
      <c r="J1504" s="10"/>
      <c r="K1504" s="10"/>
      <c r="M1504" s="10"/>
      <c r="O1504" s="29"/>
    </row>
    <row r="1505" spans="3:15" s="12" customFormat="1" ht="11.25">
      <c r="C1505" s="125"/>
      <c r="G1505" s="10"/>
      <c r="I1505" s="10"/>
      <c r="J1505" s="10"/>
      <c r="K1505" s="10"/>
      <c r="M1505" s="10"/>
      <c r="O1505" s="29"/>
    </row>
    <row r="1506" spans="3:15" s="12" customFormat="1" ht="11.25">
      <c r="C1506" s="125"/>
      <c r="G1506" s="10"/>
      <c r="I1506" s="10"/>
      <c r="J1506" s="10"/>
      <c r="K1506" s="10"/>
      <c r="M1506" s="10"/>
      <c r="O1506" s="29"/>
    </row>
    <row r="1507" spans="3:15" s="12" customFormat="1" ht="11.25">
      <c r="C1507" s="125"/>
      <c r="G1507" s="10"/>
      <c r="I1507" s="10"/>
      <c r="J1507" s="10"/>
      <c r="K1507" s="10"/>
      <c r="M1507" s="10"/>
      <c r="O1507" s="29"/>
    </row>
    <row r="1508" spans="3:15" s="12" customFormat="1" ht="11.25">
      <c r="C1508" s="125"/>
      <c r="G1508" s="10"/>
      <c r="I1508" s="10"/>
      <c r="J1508" s="10"/>
      <c r="K1508" s="10"/>
      <c r="M1508" s="10"/>
      <c r="O1508" s="29"/>
    </row>
    <row r="1509" spans="3:15" s="12" customFormat="1" ht="11.25">
      <c r="C1509" s="125"/>
      <c r="G1509" s="10"/>
      <c r="I1509" s="10"/>
      <c r="J1509" s="10"/>
      <c r="K1509" s="10"/>
      <c r="M1509" s="10"/>
      <c r="O1509" s="29"/>
    </row>
    <row r="1510" spans="3:15" s="12" customFormat="1" ht="11.25">
      <c r="C1510" s="125"/>
      <c r="G1510" s="10"/>
      <c r="I1510" s="10"/>
      <c r="J1510" s="10"/>
      <c r="K1510" s="10"/>
      <c r="M1510" s="10"/>
      <c r="O1510" s="29"/>
    </row>
    <row r="1511" spans="3:15" s="12" customFormat="1" ht="11.25">
      <c r="C1511" s="125"/>
      <c r="G1511" s="10"/>
      <c r="I1511" s="10"/>
      <c r="J1511" s="10"/>
      <c r="K1511" s="10"/>
      <c r="M1511" s="10"/>
      <c r="O1511" s="29"/>
    </row>
    <row r="1512" spans="3:15" s="12" customFormat="1" ht="11.25">
      <c r="C1512" s="125"/>
      <c r="G1512" s="10"/>
      <c r="I1512" s="10"/>
      <c r="J1512" s="10"/>
      <c r="K1512" s="10"/>
      <c r="M1512" s="10"/>
      <c r="O1512" s="29"/>
    </row>
    <row r="1513" spans="3:15" s="12" customFormat="1" ht="11.25">
      <c r="C1513" s="125"/>
      <c r="G1513" s="10"/>
      <c r="I1513" s="10"/>
      <c r="J1513" s="10"/>
      <c r="K1513" s="10"/>
      <c r="M1513" s="10"/>
      <c r="O1513" s="29"/>
    </row>
    <row r="1514" spans="3:15" s="12" customFormat="1" ht="11.25">
      <c r="C1514" s="125"/>
      <c r="G1514" s="10"/>
      <c r="I1514" s="10"/>
      <c r="J1514" s="10"/>
      <c r="K1514" s="10"/>
      <c r="M1514" s="10"/>
      <c r="O1514" s="29"/>
    </row>
    <row r="1515" spans="3:15" s="12" customFormat="1" ht="11.25">
      <c r="C1515" s="125"/>
      <c r="G1515" s="10"/>
      <c r="I1515" s="10"/>
      <c r="J1515" s="10"/>
      <c r="K1515" s="10"/>
      <c r="M1515" s="10"/>
      <c r="O1515" s="29"/>
    </row>
    <row r="1516" spans="3:15" s="12" customFormat="1" ht="11.25">
      <c r="C1516" s="125"/>
      <c r="G1516" s="10"/>
      <c r="I1516" s="10"/>
      <c r="J1516" s="10"/>
      <c r="K1516" s="10"/>
      <c r="M1516" s="10"/>
      <c r="O1516" s="29"/>
    </row>
    <row r="1517" spans="3:15" s="12" customFormat="1" ht="11.25">
      <c r="C1517" s="125"/>
      <c r="G1517" s="10"/>
      <c r="I1517" s="10"/>
      <c r="J1517" s="10"/>
      <c r="K1517" s="10"/>
      <c r="M1517" s="10"/>
      <c r="O1517" s="29"/>
    </row>
    <row r="1518" spans="3:15" s="12" customFormat="1" ht="11.25">
      <c r="C1518" s="125"/>
      <c r="G1518" s="10"/>
      <c r="I1518" s="10"/>
      <c r="J1518" s="10"/>
      <c r="K1518" s="10"/>
      <c r="M1518" s="10"/>
      <c r="O1518" s="29"/>
    </row>
    <row r="1519" spans="3:15" s="12" customFormat="1" ht="11.25">
      <c r="C1519" s="125"/>
      <c r="G1519" s="10"/>
      <c r="I1519" s="10"/>
      <c r="J1519" s="10"/>
      <c r="K1519" s="10"/>
      <c r="M1519" s="10"/>
      <c r="O1519" s="29"/>
    </row>
    <row r="1520" spans="3:15" s="12" customFormat="1" ht="11.25">
      <c r="C1520" s="125"/>
      <c r="G1520" s="10"/>
      <c r="I1520" s="10"/>
      <c r="J1520" s="10"/>
      <c r="K1520" s="10"/>
      <c r="M1520" s="10"/>
      <c r="O1520" s="29"/>
    </row>
    <row r="1521" spans="3:15" s="12" customFormat="1" ht="11.25">
      <c r="C1521" s="125"/>
      <c r="G1521" s="10"/>
      <c r="I1521" s="10"/>
      <c r="J1521" s="10"/>
      <c r="K1521" s="10"/>
      <c r="M1521" s="10"/>
      <c r="O1521" s="29"/>
    </row>
    <row r="1522" spans="3:15" s="12" customFormat="1" ht="11.25">
      <c r="C1522" s="125"/>
      <c r="G1522" s="10"/>
      <c r="I1522" s="10"/>
      <c r="J1522" s="10"/>
      <c r="K1522" s="10"/>
      <c r="M1522" s="10"/>
      <c r="O1522" s="29"/>
    </row>
    <row r="1523" spans="3:15" s="12" customFormat="1" ht="11.25">
      <c r="C1523" s="125"/>
      <c r="G1523" s="10"/>
      <c r="I1523" s="10"/>
      <c r="J1523" s="10"/>
      <c r="K1523" s="10"/>
      <c r="M1523" s="10"/>
      <c r="O1523" s="29"/>
    </row>
    <row r="1524" spans="3:15" s="12" customFormat="1" ht="11.25">
      <c r="C1524" s="125"/>
      <c r="G1524" s="10"/>
      <c r="I1524" s="10"/>
      <c r="J1524" s="10"/>
      <c r="K1524" s="10"/>
      <c r="M1524" s="10"/>
      <c r="O1524" s="29"/>
    </row>
    <row r="1525" spans="3:15" s="12" customFormat="1" ht="11.25">
      <c r="C1525" s="125"/>
      <c r="G1525" s="10"/>
      <c r="I1525" s="10"/>
      <c r="J1525" s="10"/>
      <c r="K1525" s="10"/>
      <c r="M1525" s="10"/>
      <c r="O1525" s="29"/>
    </row>
    <row r="1526" spans="3:15" s="12" customFormat="1" ht="11.25">
      <c r="C1526" s="125"/>
      <c r="G1526" s="10"/>
      <c r="I1526" s="10"/>
      <c r="J1526" s="10"/>
      <c r="K1526" s="10"/>
      <c r="M1526" s="10"/>
      <c r="O1526" s="29"/>
    </row>
    <row r="1527" spans="3:15" s="12" customFormat="1" ht="11.25">
      <c r="C1527" s="125"/>
      <c r="G1527" s="10"/>
      <c r="I1527" s="10"/>
      <c r="J1527" s="10"/>
      <c r="K1527" s="10"/>
      <c r="M1527" s="10"/>
      <c r="O1527" s="29"/>
    </row>
    <row r="1528" spans="3:15" s="12" customFormat="1" ht="11.25">
      <c r="C1528" s="125"/>
      <c r="G1528" s="10"/>
      <c r="I1528" s="10"/>
      <c r="J1528" s="10"/>
      <c r="K1528" s="10"/>
      <c r="M1528" s="10"/>
      <c r="O1528" s="29"/>
    </row>
    <row r="1529" spans="3:15" s="12" customFormat="1" ht="11.25">
      <c r="C1529" s="125"/>
      <c r="G1529" s="10"/>
      <c r="I1529" s="10"/>
      <c r="J1529" s="10"/>
      <c r="K1529" s="10"/>
      <c r="M1529" s="10"/>
      <c r="O1529" s="29"/>
    </row>
    <row r="1530" spans="3:15" s="12" customFormat="1" ht="11.25">
      <c r="C1530" s="125"/>
      <c r="G1530" s="10"/>
      <c r="I1530" s="10"/>
      <c r="J1530" s="10"/>
      <c r="K1530" s="10"/>
      <c r="M1530" s="10"/>
      <c r="O1530" s="29"/>
    </row>
    <row r="1531" spans="3:15" s="12" customFormat="1" ht="11.25">
      <c r="C1531" s="125"/>
      <c r="G1531" s="10"/>
      <c r="I1531" s="10"/>
      <c r="J1531" s="10"/>
      <c r="K1531" s="10"/>
      <c r="M1531" s="10"/>
      <c r="O1531" s="29"/>
    </row>
    <row r="1532" spans="3:15" s="12" customFormat="1" ht="11.25">
      <c r="C1532" s="125"/>
      <c r="G1532" s="10"/>
      <c r="I1532" s="10"/>
      <c r="J1532" s="10"/>
      <c r="K1532" s="10"/>
      <c r="M1532" s="10"/>
      <c r="O1532" s="29"/>
    </row>
    <row r="1533" spans="3:15" s="12" customFormat="1" ht="11.25">
      <c r="C1533" s="125"/>
      <c r="G1533" s="10"/>
      <c r="I1533" s="10"/>
      <c r="J1533" s="10"/>
      <c r="K1533" s="10"/>
      <c r="M1533" s="10"/>
      <c r="O1533" s="29"/>
    </row>
    <row r="1534" spans="3:15" s="12" customFormat="1" ht="11.25">
      <c r="C1534" s="125"/>
      <c r="G1534" s="10"/>
      <c r="I1534" s="10"/>
      <c r="J1534" s="10"/>
      <c r="K1534" s="10"/>
      <c r="M1534" s="10"/>
      <c r="O1534" s="29"/>
    </row>
    <row r="1535" spans="3:15" s="12" customFormat="1" ht="11.25">
      <c r="C1535" s="125"/>
      <c r="G1535" s="10"/>
      <c r="I1535" s="10"/>
      <c r="J1535" s="10"/>
      <c r="K1535" s="10"/>
      <c r="M1535" s="10"/>
      <c r="O1535" s="29"/>
    </row>
    <row r="1536" spans="3:15" s="12" customFormat="1" ht="11.25">
      <c r="C1536" s="125"/>
      <c r="G1536" s="10"/>
      <c r="I1536" s="10"/>
      <c r="J1536" s="10"/>
      <c r="K1536" s="10"/>
      <c r="M1536" s="10"/>
      <c r="O1536" s="29"/>
    </row>
    <row r="1537" spans="3:15" s="12" customFormat="1" ht="11.25">
      <c r="C1537" s="125"/>
      <c r="G1537" s="10"/>
      <c r="I1537" s="10"/>
      <c r="J1537" s="10"/>
      <c r="K1537" s="10"/>
      <c r="M1537" s="10"/>
      <c r="O1537" s="29"/>
    </row>
    <row r="1538" spans="3:15" s="12" customFormat="1" ht="11.25">
      <c r="C1538" s="125"/>
      <c r="G1538" s="10"/>
      <c r="I1538" s="10"/>
      <c r="J1538" s="10"/>
      <c r="K1538" s="10"/>
      <c r="M1538" s="10"/>
      <c r="O1538" s="29"/>
    </row>
    <row r="1539" spans="3:15" s="12" customFormat="1" ht="11.25">
      <c r="C1539" s="125"/>
      <c r="G1539" s="10"/>
      <c r="I1539" s="10"/>
      <c r="J1539" s="10"/>
      <c r="K1539" s="10"/>
      <c r="M1539" s="10"/>
      <c r="O1539" s="29"/>
    </row>
    <row r="1540" spans="3:15" s="12" customFormat="1" ht="11.25">
      <c r="C1540" s="125"/>
      <c r="G1540" s="10"/>
      <c r="I1540" s="10"/>
      <c r="J1540" s="10"/>
      <c r="K1540" s="10"/>
      <c r="M1540" s="10"/>
      <c r="O1540" s="29"/>
    </row>
    <row r="1541" spans="3:15" s="12" customFormat="1" ht="11.25">
      <c r="C1541" s="125"/>
      <c r="G1541" s="10"/>
      <c r="I1541" s="10"/>
      <c r="J1541" s="10"/>
      <c r="K1541" s="10"/>
      <c r="M1541" s="10"/>
      <c r="O1541" s="29"/>
    </row>
    <row r="1542" spans="3:15" s="12" customFormat="1" ht="11.25">
      <c r="C1542" s="125"/>
      <c r="G1542" s="10"/>
      <c r="I1542" s="10"/>
      <c r="J1542" s="10"/>
      <c r="K1542" s="10"/>
      <c r="M1542" s="10"/>
      <c r="O1542" s="29"/>
    </row>
    <row r="1543" spans="3:15" s="12" customFormat="1" ht="11.25">
      <c r="C1543" s="125"/>
      <c r="G1543" s="10"/>
      <c r="I1543" s="10"/>
      <c r="J1543" s="10"/>
      <c r="K1543" s="10"/>
      <c r="M1543" s="10"/>
      <c r="O1543" s="29"/>
    </row>
    <row r="1544" spans="3:15" s="12" customFormat="1" ht="11.25">
      <c r="C1544" s="125"/>
      <c r="G1544" s="10"/>
      <c r="I1544" s="10"/>
      <c r="J1544" s="10"/>
      <c r="K1544" s="10"/>
      <c r="M1544" s="10"/>
      <c r="O1544" s="29"/>
    </row>
    <row r="1545" spans="3:15" s="12" customFormat="1" ht="11.25">
      <c r="C1545" s="125"/>
      <c r="G1545" s="10"/>
      <c r="I1545" s="10"/>
      <c r="J1545" s="10"/>
      <c r="K1545" s="10"/>
      <c r="M1545" s="10"/>
      <c r="O1545" s="29"/>
    </row>
    <row r="1546" spans="3:15" s="12" customFormat="1" ht="11.25">
      <c r="C1546" s="125"/>
      <c r="G1546" s="10"/>
      <c r="I1546" s="10"/>
      <c r="J1546" s="10"/>
      <c r="K1546" s="10"/>
      <c r="M1546" s="10"/>
      <c r="O1546" s="29"/>
    </row>
    <row r="1547" spans="3:15" s="12" customFormat="1" ht="11.25">
      <c r="C1547" s="125"/>
      <c r="G1547" s="10"/>
      <c r="I1547" s="10"/>
      <c r="J1547" s="10"/>
      <c r="K1547" s="10"/>
      <c r="M1547" s="10"/>
      <c r="O1547" s="29"/>
    </row>
    <row r="1548" spans="3:15" s="12" customFormat="1" ht="11.25">
      <c r="C1548" s="125"/>
      <c r="G1548" s="10"/>
      <c r="I1548" s="10"/>
      <c r="J1548" s="10"/>
      <c r="K1548" s="10"/>
      <c r="M1548" s="10"/>
      <c r="O1548" s="29"/>
    </row>
    <row r="1549" spans="3:15" s="12" customFormat="1" ht="11.25">
      <c r="C1549" s="125"/>
      <c r="G1549" s="10"/>
      <c r="I1549" s="10"/>
      <c r="J1549" s="10"/>
      <c r="K1549" s="10"/>
      <c r="M1549" s="10"/>
      <c r="O1549" s="29"/>
    </row>
    <row r="1550" spans="3:15" s="12" customFormat="1" ht="11.25">
      <c r="C1550" s="125"/>
      <c r="G1550" s="10"/>
      <c r="I1550" s="10"/>
      <c r="J1550" s="10"/>
      <c r="K1550" s="10"/>
      <c r="M1550" s="10"/>
      <c r="O1550" s="29"/>
    </row>
    <row r="1551" spans="3:15" s="12" customFormat="1" ht="11.25">
      <c r="C1551" s="125"/>
      <c r="G1551" s="10"/>
      <c r="I1551" s="10"/>
      <c r="J1551" s="10"/>
      <c r="K1551" s="10"/>
      <c r="M1551" s="10"/>
      <c r="O1551" s="29"/>
    </row>
    <row r="1552" spans="3:15" s="12" customFormat="1" ht="11.25">
      <c r="C1552" s="125"/>
      <c r="G1552" s="10"/>
      <c r="I1552" s="10"/>
      <c r="J1552" s="10"/>
      <c r="K1552" s="10"/>
      <c r="M1552" s="10"/>
      <c r="O1552" s="29"/>
    </row>
    <row r="1553" spans="3:15" s="12" customFormat="1" ht="11.25">
      <c r="C1553" s="125"/>
      <c r="G1553" s="10"/>
      <c r="I1553" s="10"/>
      <c r="J1553" s="10"/>
      <c r="K1553" s="10"/>
      <c r="M1553" s="10"/>
      <c r="O1553" s="29"/>
    </row>
    <row r="1554" spans="3:15" s="12" customFormat="1" ht="11.25">
      <c r="C1554" s="125"/>
      <c r="G1554" s="10"/>
      <c r="I1554" s="10"/>
      <c r="J1554" s="10"/>
      <c r="K1554" s="10"/>
      <c r="M1554" s="10"/>
      <c r="O1554" s="29"/>
    </row>
    <row r="1555" spans="3:15" s="12" customFormat="1" ht="11.25">
      <c r="C1555" s="125"/>
      <c r="G1555" s="10"/>
      <c r="I1555" s="10"/>
      <c r="J1555" s="10"/>
      <c r="K1555" s="10"/>
      <c r="M1555" s="10"/>
      <c r="O1555" s="29"/>
    </row>
    <row r="1556" spans="3:15" s="12" customFormat="1" ht="11.25">
      <c r="C1556" s="125"/>
      <c r="G1556" s="10"/>
      <c r="I1556" s="10"/>
      <c r="J1556" s="10"/>
      <c r="K1556" s="10"/>
      <c r="M1556" s="10"/>
      <c r="O1556" s="29"/>
    </row>
    <row r="1557" spans="3:15" s="12" customFormat="1" ht="11.25">
      <c r="C1557" s="125"/>
      <c r="G1557" s="10"/>
      <c r="I1557" s="10"/>
      <c r="J1557" s="10"/>
      <c r="K1557" s="10"/>
      <c r="M1557" s="10"/>
      <c r="O1557" s="29"/>
    </row>
    <row r="1558" spans="3:15" s="12" customFormat="1" ht="11.25">
      <c r="C1558" s="125"/>
      <c r="G1558" s="10"/>
      <c r="I1558" s="10"/>
      <c r="J1558" s="10"/>
      <c r="K1558" s="10"/>
      <c r="M1558" s="10"/>
      <c r="O1558" s="29"/>
    </row>
    <row r="1559" spans="3:15" s="12" customFormat="1" ht="11.25">
      <c r="C1559" s="125"/>
      <c r="G1559" s="10"/>
      <c r="I1559" s="10"/>
      <c r="J1559" s="10"/>
      <c r="K1559" s="10"/>
      <c r="M1559" s="10"/>
      <c r="O1559" s="29"/>
    </row>
    <row r="1560" spans="3:15" s="12" customFormat="1" ht="11.25">
      <c r="C1560" s="125"/>
      <c r="G1560" s="10"/>
      <c r="I1560" s="10"/>
      <c r="J1560" s="10"/>
      <c r="K1560" s="10"/>
      <c r="M1560" s="10"/>
      <c r="O1560" s="29"/>
    </row>
    <row r="1561" spans="3:15" s="12" customFormat="1" ht="11.25">
      <c r="C1561" s="125"/>
      <c r="G1561" s="10"/>
      <c r="I1561" s="10"/>
      <c r="J1561" s="10"/>
      <c r="K1561" s="10"/>
      <c r="M1561" s="10"/>
      <c r="O1561" s="29"/>
    </row>
    <row r="1562" spans="3:15" s="12" customFormat="1" ht="11.25">
      <c r="C1562" s="125"/>
      <c r="G1562" s="10"/>
      <c r="I1562" s="10"/>
      <c r="J1562" s="10"/>
      <c r="K1562" s="10"/>
      <c r="M1562" s="10"/>
      <c r="O1562" s="29"/>
    </row>
    <row r="1563" spans="3:15" s="12" customFormat="1" ht="11.25">
      <c r="C1563" s="125"/>
      <c r="G1563" s="10"/>
      <c r="I1563" s="10"/>
      <c r="J1563" s="10"/>
      <c r="K1563" s="10"/>
      <c r="M1563" s="10"/>
      <c r="O1563" s="29"/>
    </row>
    <row r="1564" spans="3:15" s="12" customFormat="1" ht="11.25">
      <c r="C1564" s="125"/>
      <c r="G1564" s="10"/>
      <c r="I1564" s="10"/>
      <c r="J1564" s="10"/>
      <c r="K1564" s="10"/>
      <c r="M1564" s="10"/>
      <c r="O1564" s="29"/>
    </row>
    <row r="1565" spans="3:15" s="12" customFormat="1" ht="11.25">
      <c r="C1565" s="125"/>
      <c r="G1565" s="10"/>
      <c r="I1565" s="10"/>
      <c r="J1565" s="10"/>
      <c r="K1565" s="10"/>
      <c r="M1565" s="10"/>
      <c r="O1565" s="29"/>
    </row>
    <row r="1566" spans="3:15" s="12" customFormat="1" ht="11.25">
      <c r="C1566" s="125"/>
      <c r="G1566" s="10"/>
      <c r="I1566" s="10"/>
      <c r="J1566" s="10"/>
      <c r="K1566" s="10"/>
      <c r="M1566" s="10"/>
      <c r="O1566" s="29"/>
    </row>
    <row r="1567" spans="3:15" s="12" customFormat="1" ht="11.25">
      <c r="C1567" s="125"/>
      <c r="G1567" s="10"/>
      <c r="I1567" s="10"/>
      <c r="J1567" s="10"/>
      <c r="K1567" s="10"/>
      <c r="M1567" s="10"/>
      <c r="O1567" s="29"/>
    </row>
    <row r="1568" spans="3:15" s="12" customFormat="1" ht="11.25">
      <c r="C1568" s="125"/>
      <c r="G1568" s="10"/>
      <c r="I1568" s="10"/>
      <c r="J1568" s="10"/>
      <c r="K1568" s="10"/>
      <c r="M1568" s="10"/>
      <c r="O1568" s="29"/>
    </row>
    <row r="1569" spans="3:15" s="12" customFormat="1" ht="11.25">
      <c r="C1569" s="125"/>
      <c r="G1569" s="10"/>
      <c r="I1569" s="10"/>
      <c r="J1569" s="10"/>
      <c r="K1569" s="10"/>
      <c r="M1569" s="10"/>
      <c r="O1569" s="29"/>
    </row>
    <row r="1570" spans="3:15" s="12" customFormat="1" ht="11.25">
      <c r="C1570" s="125"/>
      <c r="G1570" s="10"/>
      <c r="I1570" s="10"/>
      <c r="J1570" s="10"/>
      <c r="K1570" s="10"/>
      <c r="M1570" s="10"/>
      <c r="O1570" s="29"/>
    </row>
    <row r="1571" spans="3:15" s="12" customFormat="1" ht="11.25">
      <c r="C1571" s="125"/>
      <c r="G1571" s="10"/>
      <c r="I1571" s="10"/>
      <c r="J1571" s="10"/>
      <c r="K1571" s="10"/>
      <c r="M1571" s="10"/>
      <c r="O1571" s="29"/>
    </row>
    <row r="1572" spans="3:15" s="12" customFormat="1" ht="11.25">
      <c r="C1572" s="125"/>
      <c r="G1572" s="10"/>
      <c r="I1572" s="10"/>
      <c r="J1572" s="10"/>
      <c r="K1572" s="10"/>
      <c r="M1572" s="10"/>
      <c r="O1572" s="29"/>
    </row>
    <row r="1573" spans="3:15" s="12" customFormat="1" ht="11.25">
      <c r="C1573" s="125"/>
      <c r="G1573" s="10"/>
      <c r="I1573" s="10"/>
      <c r="J1573" s="10"/>
      <c r="K1573" s="10"/>
      <c r="M1573" s="10"/>
      <c r="O1573" s="29"/>
    </row>
    <row r="1574" spans="3:15" s="12" customFormat="1" ht="11.25">
      <c r="C1574" s="125"/>
      <c r="G1574" s="10"/>
      <c r="I1574" s="10"/>
      <c r="J1574" s="10"/>
      <c r="K1574" s="10"/>
      <c r="M1574" s="10"/>
      <c r="O1574" s="29"/>
    </row>
    <row r="1575" spans="3:15" s="12" customFormat="1" ht="11.25">
      <c r="C1575" s="125"/>
      <c r="G1575" s="10"/>
      <c r="I1575" s="10"/>
      <c r="J1575" s="10"/>
      <c r="K1575" s="10"/>
      <c r="M1575" s="10"/>
      <c r="O1575" s="29"/>
    </row>
    <row r="1576" spans="3:15" s="12" customFormat="1" ht="11.25">
      <c r="C1576" s="125"/>
      <c r="G1576" s="10"/>
      <c r="I1576" s="10"/>
      <c r="J1576" s="10"/>
      <c r="K1576" s="10"/>
      <c r="M1576" s="10"/>
      <c r="O1576" s="29"/>
    </row>
    <row r="1577" spans="3:15" s="12" customFormat="1" ht="11.25">
      <c r="C1577" s="125"/>
      <c r="G1577" s="10"/>
      <c r="I1577" s="10"/>
      <c r="J1577" s="10"/>
      <c r="K1577" s="10"/>
      <c r="M1577" s="10"/>
      <c r="O1577" s="29"/>
    </row>
    <row r="1578" spans="3:15" s="12" customFormat="1" ht="11.25">
      <c r="C1578" s="125"/>
      <c r="G1578" s="10"/>
      <c r="I1578" s="10"/>
      <c r="J1578" s="10"/>
      <c r="K1578" s="10"/>
      <c r="M1578" s="10"/>
      <c r="O1578" s="29"/>
    </row>
    <row r="1579" spans="3:15" s="12" customFormat="1" ht="11.25">
      <c r="C1579" s="125"/>
      <c r="G1579" s="10"/>
      <c r="I1579" s="10"/>
      <c r="J1579" s="10"/>
      <c r="K1579" s="10"/>
      <c r="M1579" s="10"/>
      <c r="O1579" s="29"/>
    </row>
    <row r="1580" spans="3:15" s="12" customFormat="1" ht="11.25">
      <c r="C1580" s="125"/>
      <c r="G1580" s="10"/>
      <c r="I1580" s="10"/>
      <c r="J1580" s="10"/>
      <c r="K1580" s="10"/>
      <c r="M1580" s="10"/>
      <c r="O1580" s="29"/>
    </row>
    <row r="1581" spans="3:15" s="12" customFormat="1" ht="11.25">
      <c r="C1581" s="125"/>
      <c r="G1581" s="10"/>
      <c r="I1581" s="10"/>
      <c r="J1581" s="10"/>
      <c r="K1581" s="10"/>
      <c r="M1581" s="10"/>
      <c r="O1581" s="29"/>
    </row>
    <row r="1582" spans="3:15" s="12" customFormat="1" ht="11.25">
      <c r="C1582" s="125"/>
      <c r="G1582" s="10"/>
      <c r="I1582" s="10"/>
      <c r="J1582" s="10"/>
      <c r="K1582" s="10"/>
      <c r="M1582" s="10"/>
      <c r="O1582" s="29"/>
    </row>
    <row r="1583" spans="3:15" s="12" customFormat="1" ht="11.25">
      <c r="C1583" s="125"/>
      <c r="G1583" s="10"/>
      <c r="I1583" s="10"/>
      <c r="J1583" s="10"/>
      <c r="K1583" s="10"/>
      <c r="M1583" s="10"/>
      <c r="O1583" s="29"/>
    </row>
    <row r="1584" spans="3:15" s="12" customFormat="1" ht="11.25">
      <c r="C1584" s="125"/>
      <c r="G1584" s="10"/>
      <c r="I1584" s="10"/>
      <c r="J1584" s="10"/>
      <c r="K1584" s="10"/>
      <c r="M1584" s="10"/>
      <c r="O1584" s="29"/>
    </row>
    <row r="1585" spans="3:15" s="12" customFormat="1" ht="11.25">
      <c r="C1585" s="125"/>
      <c r="G1585" s="10"/>
      <c r="I1585" s="10"/>
      <c r="J1585" s="10"/>
      <c r="K1585" s="10"/>
      <c r="M1585" s="10"/>
      <c r="O1585" s="29"/>
    </row>
    <row r="1586" spans="3:15" s="12" customFormat="1" ht="11.25">
      <c r="C1586" s="125"/>
      <c r="G1586" s="10"/>
      <c r="I1586" s="10"/>
      <c r="J1586" s="10"/>
      <c r="K1586" s="10"/>
      <c r="M1586" s="10"/>
      <c r="O1586" s="29"/>
    </row>
    <row r="1587" spans="3:15" s="12" customFormat="1" ht="11.25">
      <c r="C1587" s="125"/>
      <c r="G1587" s="10"/>
      <c r="I1587" s="10"/>
      <c r="J1587" s="10"/>
      <c r="K1587" s="10"/>
      <c r="M1587" s="10"/>
      <c r="O1587" s="29"/>
    </row>
    <row r="1588" spans="3:15" s="12" customFormat="1" ht="11.25">
      <c r="C1588" s="125"/>
      <c r="G1588" s="10"/>
      <c r="I1588" s="10"/>
      <c r="J1588" s="10"/>
      <c r="K1588" s="10"/>
      <c r="M1588" s="10"/>
      <c r="O1588" s="29"/>
    </row>
    <row r="1589" spans="3:15" s="12" customFormat="1" ht="11.25">
      <c r="C1589" s="125"/>
      <c r="G1589" s="10"/>
      <c r="I1589" s="10"/>
      <c r="J1589" s="10"/>
      <c r="K1589" s="10"/>
      <c r="M1589" s="10"/>
      <c r="O1589" s="29"/>
    </row>
    <row r="1590" spans="3:15" s="12" customFormat="1" ht="11.25">
      <c r="C1590" s="125"/>
      <c r="G1590" s="10"/>
      <c r="I1590" s="10"/>
      <c r="J1590" s="10"/>
      <c r="K1590" s="10"/>
      <c r="M1590" s="10"/>
      <c r="O1590" s="29"/>
    </row>
    <row r="1591" spans="3:15" s="12" customFormat="1" ht="11.25">
      <c r="C1591" s="125"/>
      <c r="G1591" s="10"/>
      <c r="I1591" s="10"/>
      <c r="J1591" s="10"/>
      <c r="K1591" s="10"/>
      <c r="M1591" s="10"/>
      <c r="O1591" s="29"/>
    </row>
    <row r="1592" spans="3:15" s="12" customFormat="1" ht="11.25">
      <c r="C1592" s="125"/>
      <c r="G1592" s="10"/>
      <c r="I1592" s="10"/>
      <c r="J1592" s="10"/>
      <c r="K1592" s="10"/>
      <c r="M1592" s="10"/>
      <c r="O1592" s="29"/>
    </row>
    <row r="1593" spans="3:15" s="12" customFormat="1" ht="11.25">
      <c r="C1593" s="125"/>
      <c r="G1593" s="10"/>
      <c r="I1593" s="10"/>
      <c r="J1593" s="10"/>
      <c r="K1593" s="10"/>
      <c r="M1593" s="10"/>
      <c r="O1593" s="29"/>
    </row>
    <row r="1594" spans="3:15" s="12" customFormat="1" ht="11.25">
      <c r="C1594" s="125"/>
      <c r="G1594" s="10"/>
      <c r="I1594" s="10"/>
      <c r="J1594" s="10"/>
      <c r="K1594" s="10"/>
      <c r="M1594" s="10"/>
      <c r="O1594" s="29"/>
    </row>
    <row r="1595" spans="3:15" s="12" customFormat="1" ht="11.25">
      <c r="C1595" s="125"/>
      <c r="G1595" s="10"/>
      <c r="I1595" s="10"/>
      <c r="J1595" s="10"/>
      <c r="K1595" s="10"/>
      <c r="M1595" s="10"/>
      <c r="O1595" s="29"/>
    </row>
    <row r="1596" spans="3:15" s="12" customFormat="1" ht="11.25">
      <c r="C1596" s="125"/>
      <c r="G1596" s="10"/>
      <c r="I1596" s="10"/>
      <c r="J1596" s="10"/>
      <c r="K1596" s="10"/>
      <c r="M1596" s="10"/>
      <c r="O1596" s="29"/>
    </row>
    <row r="1597" spans="3:15" s="12" customFormat="1" ht="11.25">
      <c r="C1597" s="125"/>
      <c r="G1597" s="10"/>
      <c r="I1597" s="10"/>
      <c r="J1597" s="10"/>
      <c r="K1597" s="10"/>
      <c r="M1597" s="10"/>
      <c r="O1597" s="29"/>
    </row>
    <row r="1598" spans="3:15" s="12" customFormat="1" ht="11.25">
      <c r="C1598" s="125"/>
      <c r="G1598" s="10"/>
      <c r="I1598" s="10"/>
      <c r="J1598" s="10"/>
      <c r="K1598" s="10"/>
      <c r="M1598" s="10"/>
      <c r="O1598" s="29"/>
    </row>
    <row r="1599" spans="3:15" s="12" customFormat="1" ht="11.25">
      <c r="C1599" s="125"/>
      <c r="G1599" s="10"/>
      <c r="I1599" s="10"/>
      <c r="J1599" s="10"/>
      <c r="K1599" s="10"/>
      <c r="M1599" s="10"/>
      <c r="O1599" s="29"/>
    </row>
    <row r="1600" spans="3:15" s="12" customFormat="1" ht="11.25">
      <c r="C1600" s="125"/>
      <c r="G1600" s="10"/>
      <c r="I1600" s="10"/>
      <c r="J1600" s="10"/>
      <c r="K1600" s="10"/>
      <c r="M1600" s="10"/>
      <c r="O1600" s="29"/>
    </row>
    <row r="1601" spans="3:15" s="12" customFormat="1" ht="11.25">
      <c r="C1601" s="125"/>
      <c r="G1601" s="10"/>
      <c r="I1601" s="10"/>
      <c r="J1601" s="10"/>
      <c r="K1601" s="10"/>
      <c r="M1601" s="10"/>
      <c r="O1601" s="29"/>
    </row>
    <row r="1602" spans="3:15" s="12" customFormat="1" ht="11.25">
      <c r="C1602" s="125"/>
      <c r="G1602" s="10"/>
      <c r="I1602" s="10"/>
      <c r="J1602" s="10"/>
      <c r="K1602" s="10"/>
      <c r="M1602" s="10"/>
      <c r="O1602" s="29"/>
    </row>
    <row r="1603" spans="3:15" s="12" customFormat="1" ht="11.25">
      <c r="C1603" s="125"/>
      <c r="G1603" s="10"/>
      <c r="I1603" s="10"/>
      <c r="J1603" s="10"/>
      <c r="K1603" s="10"/>
      <c r="M1603" s="10"/>
      <c r="O1603" s="29"/>
    </row>
    <row r="1604" spans="3:15" s="12" customFormat="1" ht="11.25">
      <c r="C1604" s="125"/>
      <c r="G1604" s="10"/>
      <c r="I1604" s="10"/>
      <c r="J1604" s="10"/>
      <c r="K1604" s="10"/>
      <c r="M1604" s="10"/>
      <c r="O1604" s="29"/>
    </row>
    <row r="1605" spans="3:15" s="12" customFormat="1" ht="11.25">
      <c r="C1605" s="125"/>
      <c r="G1605" s="10"/>
      <c r="I1605" s="10"/>
      <c r="J1605" s="10"/>
      <c r="K1605" s="10"/>
      <c r="M1605" s="10"/>
      <c r="O1605" s="29"/>
    </row>
    <row r="1606" spans="3:15" s="12" customFormat="1" ht="11.25">
      <c r="C1606" s="125"/>
      <c r="G1606" s="10"/>
      <c r="I1606" s="10"/>
      <c r="J1606" s="10"/>
      <c r="K1606" s="10"/>
      <c r="M1606" s="10"/>
      <c r="O1606" s="29"/>
    </row>
    <row r="1607" spans="3:15" s="12" customFormat="1" ht="11.25">
      <c r="C1607" s="125"/>
      <c r="G1607" s="10"/>
      <c r="I1607" s="10"/>
      <c r="J1607" s="10"/>
      <c r="K1607" s="10"/>
      <c r="M1607" s="10"/>
      <c r="O1607" s="29"/>
    </row>
    <row r="1608" spans="3:15" s="12" customFormat="1" ht="11.25">
      <c r="C1608" s="125"/>
      <c r="G1608" s="10"/>
      <c r="I1608" s="10"/>
      <c r="J1608" s="10"/>
      <c r="K1608" s="10"/>
      <c r="M1608" s="10"/>
      <c r="O1608" s="29"/>
    </row>
    <row r="1609" spans="3:15" s="12" customFormat="1" ht="11.25">
      <c r="C1609" s="125"/>
      <c r="G1609" s="10"/>
      <c r="I1609" s="10"/>
      <c r="J1609" s="10"/>
      <c r="K1609" s="10"/>
      <c r="M1609" s="10"/>
      <c r="O1609" s="29"/>
    </row>
    <row r="1610" spans="3:15" s="12" customFormat="1" ht="11.25">
      <c r="C1610" s="125"/>
      <c r="G1610" s="10"/>
      <c r="I1610" s="10"/>
      <c r="J1610" s="10"/>
      <c r="K1610" s="10"/>
      <c r="M1610" s="10"/>
      <c r="O1610" s="29"/>
    </row>
    <row r="1611" spans="3:15" s="12" customFormat="1" ht="11.25">
      <c r="C1611" s="125"/>
      <c r="G1611" s="10"/>
      <c r="I1611" s="10"/>
      <c r="J1611" s="10"/>
      <c r="K1611" s="10"/>
      <c r="M1611" s="10"/>
      <c r="O1611" s="29"/>
    </row>
    <row r="1612" spans="3:15" s="12" customFormat="1" ht="11.25">
      <c r="C1612" s="125"/>
      <c r="G1612" s="10"/>
      <c r="I1612" s="10"/>
      <c r="J1612" s="10"/>
      <c r="K1612" s="10"/>
      <c r="M1612" s="10"/>
      <c r="O1612" s="29"/>
    </row>
    <row r="1613" spans="3:15" s="12" customFormat="1" ht="11.25">
      <c r="C1613" s="125"/>
      <c r="G1613" s="10"/>
      <c r="I1613" s="10"/>
      <c r="J1613" s="10"/>
      <c r="K1613" s="10"/>
      <c r="M1613" s="10"/>
      <c r="O1613" s="29"/>
    </row>
    <row r="1614" spans="3:15" s="12" customFormat="1" ht="11.25">
      <c r="C1614" s="125"/>
      <c r="G1614" s="10"/>
      <c r="I1614" s="10"/>
      <c r="J1614" s="10"/>
      <c r="K1614" s="10"/>
      <c r="M1614" s="10"/>
      <c r="O1614" s="29"/>
    </row>
    <row r="1615" spans="3:15" s="12" customFormat="1" ht="11.25">
      <c r="C1615" s="125"/>
      <c r="G1615" s="10"/>
      <c r="I1615" s="10"/>
      <c r="J1615" s="10"/>
      <c r="K1615" s="10"/>
      <c r="M1615" s="10"/>
      <c r="O1615" s="29"/>
    </row>
    <row r="1616" spans="3:15" s="12" customFormat="1" ht="11.25">
      <c r="C1616" s="125"/>
      <c r="G1616" s="10"/>
      <c r="I1616" s="10"/>
      <c r="J1616" s="10"/>
      <c r="K1616" s="10"/>
      <c r="M1616" s="10"/>
      <c r="O1616" s="29"/>
    </row>
    <row r="1617" spans="3:15" s="12" customFormat="1" ht="11.25">
      <c r="C1617" s="125"/>
      <c r="G1617" s="10"/>
      <c r="I1617" s="10"/>
      <c r="J1617" s="10"/>
      <c r="K1617" s="10"/>
      <c r="M1617" s="10"/>
      <c r="O1617" s="29"/>
    </row>
    <row r="1618" spans="3:15" s="12" customFormat="1" ht="11.25">
      <c r="C1618" s="125"/>
      <c r="G1618" s="10"/>
      <c r="I1618" s="10"/>
      <c r="J1618" s="10"/>
      <c r="K1618" s="10"/>
      <c r="M1618" s="10"/>
      <c r="O1618" s="29"/>
    </row>
    <row r="1619" spans="3:15" s="12" customFormat="1" ht="11.25">
      <c r="C1619" s="125"/>
      <c r="G1619" s="10"/>
      <c r="I1619" s="10"/>
      <c r="J1619" s="10"/>
      <c r="K1619" s="10"/>
      <c r="M1619" s="10"/>
      <c r="O1619" s="29"/>
    </row>
    <row r="1620" spans="3:15" s="12" customFormat="1" ht="11.25">
      <c r="C1620" s="125"/>
      <c r="G1620" s="10"/>
      <c r="I1620" s="10"/>
      <c r="J1620" s="10"/>
      <c r="K1620" s="10"/>
      <c r="M1620" s="10"/>
      <c r="O1620" s="29"/>
    </row>
    <row r="1621" spans="3:15" s="12" customFormat="1" ht="11.25">
      <c r="C1621" s="125"/>
      <c r="G1621" s="10"/>
      <c r="I1621" s="10"/>
      <c r="J1621" s="10"/>
      <c r="K1621" s="10"/>
      <c r="M1621" s="10"/>
      <c r="O1621" s="29"/>
    </row>
    <row r="1622" spans="3:15" s="12" customFormat="1" ht="11.25">
      <c r="C1622" s="125"/>
      <c r="G1622" s="10"/>
      <c r="I1622" s="10"/>
      <c r="J1622" s="10"/>
      <c r="K1622" s="10"/>
      <c r="M1622" s="10"/>
      <c r="O1622" s="29"/>
    </row>
    <row r="1623" spans="3:15" s="12" customFormat="1" ht="11.25">
      <c r="C1623" s="125"/>
      <c r="G1623" s="10"/>
      <c r="I1623" s="10"/>
      <c r="J1623" s="10"/>
      <c r="K1623" s="10"/>
      <c r="M1623" s="10"/>
      <c r="O1623" s="29"/>
    </row>
    <row r="1624" spans="3:15" s="12" customFormat="1" ht="11.25">
      <c r="C1624" s="125"/>
      <c r="G1624" s="10"/>
      <c r="I1624" s="10"/>
      <c r="J1624" s="10"/>
      <c r="K1624" s="10"/>
      <c r="M1624" s="10"/>
      <c r="O1624" s="29"/>
    </row>
    <row r="1625" spans="3:15" s="12" customFormat="1" ht="11.25">
      <c r="C1625" s="125"/>
      <c r="G1625" s="10"/>
      <c r="I1625" s="10"/>
      <c r="J1625" s="10"/>
      <c r="K1625" s="10"/>
      <c r="M1625" s="10"/>
      <c r="O1625" s="29"/>
    </row>
    <row r="1626" spans="3:15" s="12" customFormat="1" ht="11.25">
      <c r="C1626" s="125"/>
      <c r="G1626" s="10"/>
      <c r="I1626" s="10"/>
      <c r="J1626" s="10"/>
      <c r="K1626" s="10"/>
      <c r="M1626" s="10"/>
      <c r="O1626" s="29"/>
    </row>
    <row r="1627" spans="3:15" s="12" customFormat="1" ht="11.25">
      <c r="C1627" s="125"/>
      <c r="G1627" s="10"/>
      <c r="I1627" s="10"/>
      <c r="J1627" s="10"/>
      <c r="K1627" s="10"/>
      <c r="M1627" s="10"/>
      <c r="O1627" s="29"/>
    </row>
    <row r="1628" spans="3:15" s="12" customFormat="1" ht="11.25">
      <c r="C1628" s="125"/>
      <c r="G1628" s="10"/>
      <c r="I1628" s="10"/>
      <c r="J1628" s="10"/>
      <c r="K1628" s="10"/>
      <c r="M1628" s="10"/>
      <c r="O1628" s="29"/>
    </row>
    <row r="1629" spans="3:15" s="12" customFormat="1" ht="11.25">
      <c r="C1629" s="125"/>
      <c r="G1629" s="10"/>
      <c r="I1629" s="10"/>
      <c r="J1629" s="10"/>
      <c r="K1629" s="10"/>
      <c r="M1629" s="10"/>
      <c r="O1629" s="29"/>
    </row>
    <row r="1630" spans="3:15" s="12" customFormat="1" ht="11.25">
      <c r="C1630" s="125"/>
      <c r="G1630" s="10"/>
      <c r="I1630" s="10"/>
      <c r="J1630" s="10"/>
      <c r="K1630" s="10"/>
      <c r="M1630" s="10"/>
      <c r="O1630" s="29"/>
    </row>
    <row r="1631" spans="3:15" s="12" customFormat="1" ht="11.25">
      <c r="C1631" s="125"/>
      <c r="G1631" s="10"/>
      <c r="I1631" s="10"/>
      <c r="J1631" s="10"/>
      <c r="K1631" s="10"/>
      <c r="M1631" s="10"/>
      <c r="O1631" s="29"/>
    </row>
    <row r="1632" spans="3:15" s="12" customFormat="1" ht="11.25">
      <c r="C1632" s="125"/>
      <c r="G1632" s="10"/>
      <c r="I1632" s="10"/>
      <c r="J1632" s="10"/>
      <c r="K1632" s="10"/>
      <c r="M1632" s="10"/>
      <c r="O1632" s="29"/>
    </row>
    <row r="1633" spans="3:15" s="12" customFormat="1" ht="11.25">
      <c r="C1633" s="125"/>
      <c r="G1633" s="10"/>
      <c r="I1633" s="10"/>
      <c r="J1633" s="10"/>
      <c r="K1633" s="10"/>
      <c r="M1633" s="10"/>
      <c r="O1633" s="29"/>
    </row>
    <row r="1634" spans="3:15" s="12" customFormat="1" ht="11.25">
      <c r="C1634" s="125"/>
      <c r="G1634" s="10"/>
      <c r="I1634" s="10"/>
      <c r="J1634" s="10"/>
      <c r="K1634" s="10"/>
      <c r="M1634" s="10"/>
      <c r="O1634" s="29"/>
    </row>
    <row r="1635" spans="3:15" s="12" customFormat="1" ht="11.25">
      <c r="C1635" s="125"/>
      <c r="G1635" s="10"/>
      <c r="I1635" s="10"/>
      <c r="J1635" s="10"/>
      <c r="K1635" s="10"/>
      <c r="M1635" s="10"/>
      <c r="O1635" s="29"/>
    </row>
    <row r="1636" spans="3:15" s="12" customFormat="1" ht="11.25">
      <c r="C1636" s="125"/>
      <c r="G1636" s="10"/>
      <c r="I1636" s="10"/>
      <c r="J1636" s="10"/>
      <c r="K1636" s="10"/>
      <c r="M1636" s="10"/>
      <c r="O1636" s="29"/>
    </row>
    <row r="1637" spans="3:15" s="12" customFormat="1" ht="11.25">
      <c r="C1637" s="125"/>
      <c r="G1637" s="10"/>
      <c r="I1637" s="10"/>
      <c r="J1637" s="10"/>
      <c r="K1637" s="10"/>
      <c r="M1637" s="10"/>
      <c r="O1637" s="29"/>
    </row>
    <row r="1638" spans="3:15" s="12" customFormat="1" ht="11.25">
      <c r="C1638" s="125"/>
      <c r="G1638" s="10"/>
      <c r="I1638" s="10"/>
      <c r="J1638" s="10"/>
      <c r="K1638" s="10"/>
      <c r="M1638" s="10"/>
      <c r="O1638" s="29"/>
    </row>
    <row r="1639" spans="3:15" s="12" customFormat="1" ht="11.25">
      <c r="C1639" s="125"/>
      <c r="G1639" s="10"/>
      <c r="I1639" s="10"/>
      <c r="J1639" s="10"/>
      <c r="K1639" s="10"/>
      <c r="M1639" s="10"/>
      <c r="O1639" s="29"/>
    </row>
    <row r="1640" spans="3:15" s="12" customFormat="1" ht="11.25">
      <c r="C1640" s="125"/>
      <c r="G1640" s="10"/>
      <c r="I1640" s="10"/>
      <c r="J1640" s="10"/>
      <c r="K1640" s="10"/>
      <c r="M1640" s="10"/>
      <c r="O1640" s="29"/>
    </row>
    <row r="1641" spans="3:15" s="12" customFormat="1" ht="11.25">
      <c r="C1641" s="125"/>
      <c r="G1641" s="10"/>
      <c r="I1641" s="10"/>
      <c r="J1641" s="10"/>
      <c r="K1641" s="10"/>
      <c r="M1641" s="10"/>
      <c r="O1641" s="29"/>
    </row>
    <row r="1642" spans="3:15" s="12" customFormat="1" ht="11.25">
      <c r="C1642" s="125"/>
      <c r="G1642" s="10"/>
      <c r="I1642" s="10"/>
      <c r="J1642" s="10"/>
      <c r="K1642" s="10"/>
      <c r="M1642" s="10"/>
      <c r="O1642" s="29"/>
    </row>
    <row r="1643" spans="3:15" s="12" customFormat="1" ht="11.25">
      <c r="C1643" s="125"/>
      <c r="G1643" s="10"/>
      <c r="I1643" s="10"/>
      <c r="J1643" s="10"/>
      <c r="K1643" s="10"/>
      <c r="M1643" s="10"/>
      <c r="O1643" s="29"/>
    </row>
    <row r="1644" spans="3:15" s="12" customFormat="1" ht="11.25">
      <c r="C1644" s="125"/>
      <c r="G1644" s="10"/>
      <c r="I1644" s="10"/>
      <c r="J1644" s="10"/>
      <c r="K1644" s="10"/>
      <c r="M1644" s="10"/>
      <c r="O1644" s="29"/>
    </row>
    <row r="1645" spans="3:15" s="12" customFormat="1" ht="11.25">
      <c r="C1645" s="125"/>
      <c r="G1645" s="10"/>
      <c r="I1645" s="10"/>
      <c r="J1645" s="10"/>
      <c r="K1645" s="10"/>
      <c r="M1645" s="10"/>
      <c r="O1645" s="29"/>
    </row>
    <row r="1646" spans="3:15" s="12" customFormat="1" ht="11.25">
      <c r="C1646" s="125"/>
      <c r="G1646" s="10"/>
      <c r="I1646" s="10"/>
      <c r="J1646" s="10"/>
      <c r="K1646" s="10"/>
      <c r="M1646" s="10"/>
      <c r="O1646" s="29"/>
    </row>
    <row r="1647" spans="3:15" s="12" customFormat="1" ht="11.25">
      <c r="C1647" s="125"/>
      <c r="G1647" s="10"/>
      <c r="I1647" s="10"/>
      <c r="J1647" s="10"/>
      <c r="K1647" s="10"/>
      <c r="M1647" s="10"/>
      <c r="O1647" s="29"/>
    </row>
    <row r="1648" spans="3:15" s="12" customFormat="1" ht="11.25">
      <c r="C1648" s="125"/>
      <c r="G1648" s="10"/>
      <c r="I1648" s="10"/>
      <c r="J1648" s="10"/>
      <c r="K1648" s="10"/>
      <c r="M1648" s="10"/>
      <c r="O1648" s="29"/>
    </row>
    <row r="1649" spans="3:15" s="12" customFormat="1" ht="11.25">
      <c r="C1649" s="125"/>
      <c r="G1649" s="10"/>
      <c r="I1649" s="10"/>
      <c r="J1649" s="10"/>
      <c r="K1649" s="10"/>
      <c r="M1649" s="10"/>
      <c r="O1649" s="29"/>
    </row>
    <row r="1650" spans="3:15" s="12" customFormat="1" ht="11.25">
      <c r="C1650" s="125"/>
      <c r="G1650" s="10"/>
      <c r="I1650" s="10"/>
      <c r="J1650" s="10"/>
      <c r="K1650" s="10"/>
      <c r="M1650" s="10"/>
      <c r="O1650" s="29"/>
    </row>
    <row r="1651" spans="3:15" s="12" customFormat="1" ht="11.25">
      <c r="C1651" s="125"/>
      <c r="G1651" s="10"/>
      <c r="I1651" s="10"/>
      <c r="J1651" s="10"/>
      <c r="K1651" s="10"/>
      <c r="M1651" s="10"/>
      <c r="O1651" s="29"/>
    </row>
    <row r="1652" spans="3:15" s="12" customFormat="1" ht="11.25">
      <c r="C1652" s="125"/>
      <c r="G1652" s="10"/>
      <c r="I1652" s="10"/>
      <c r="J1652" s="10"/>
      <c r="K1652" s="10"/>
      <c r="M1652" s="10"/>
      <c r="O1652" s="29"/>
    </row>
    <row r="1653" spans="3:15" s="12" customFormat="1" ht="11.25">
      <c r="C1653" s="125"/>
      <c r="G1653" s="10"/>
      <c r="I1653" s="10"/>
      <c r="J1653" s="10"/>
      <c r="K1653" s="10"/>
      <c r="M1653" s="10"/>
      <c r="O1653" s="29"/>
    </row>
    <row r="1654" spans="3:15" s="12" customFormat="1" ht="11.25">
      <c r="C1654" s="125"/>
      <c r="G1654" s="10"/>
      <c r="I1654" s="10"/>
      <c r="J1654" s="10"/>
      <c r="K1654" s="10"/>
      <c r="M1654" s="10"/>
      <c r="O1654" s="29"/>
    </row>
    <row r="1655" spans="3:15" s="12" customFormat="1" ht="11.25">
      <c r="C1655" s="125"/>
      <c r="G1655" s="10"/>
      <c r="I1655" s="10"/>
      <c r="J1655" s="10"/>
      <c r="K1655" s="10"/>
      <c r="M1655" s="10"/>
      <c r="O1655" s="29"/>
    </row>
    <row r="1656" spans="3:15" s="12" customFormat="1" ht="11.25">
      <c r="C1656" s="125"/>
      <c r="G1656" s="10"/>
      <c r="I1656" s="10"/>
      <c r="J1656" s="10"/>
      <c r="K1656" s="10"/>
      <c r="M1656" s="10"/>
      <c r="O1656" s="29"/>
    </row>
    <row r="1657" spans="3:15" s="12" customFormat="1" ht="11.25">
      <c r="C1657" s="125"/>
      <c r="G1657" s="10"/>
      <c r="I1657" s="10"/>
      <c r="J1657" s="10"/>
      <c r="K1657" s="10"/>
      <c r="M1657" s="10"/>
      <c r="O1657" s="29"/>
    </row>
    <row r="1658" spans="3:15" s="12" customFormat="1" ht="11.25">
      <c r="C1658" s="125"/>
      <c r="G1658" s="10"/>
      <c r="I1658" s="10"/>
      <c r="J1658" s="10"/>
      <c r="K1658" s="10"/>
      <c r="M1658" s="10"/>
      <c r="O1658" s="29"/>
    </row>
    <row r="1659" spans="3:15" s="12" customFormat="1" ht="11.25">
      <c r="C1659" s="125"/>
      <c r="G1659" s="10"/>
      <c r="I1659" s="10"/>
      <c r="J1659" s="10"/>
      <c r="K1659" s="10"/>
      <c r="M1659" s="10"/>
      <c r="O1659" s="29"/>
    </row>
    <row r="1660" spans="3:15" s="12" customFormat="1" ht="11.25">
      <c r="C1660" s="125"/>
      <c r="G1660" s="10"/>
      <c r="I1660" s="10"/>
      <c r="J1660" s="10"/>
      <c r="K1660" s="10"/>
      <c r="M1660" s="10"/>
      <c r="O1660" s="29"/>
    </row>
    <row r="1661" spans="3:15" s="12" customFormat="1" ht="11.25">
      <c r="C1661" s="125"/>
      <c r="G1661" s="10"/>
      <c r="I1661" s="10"/>
      <c r="J1661" s="10"/>
      <c r="K1661" s="10"/>
      <c r="M1661" s="10"/>
      <c r="O1661" s="29"/>
    </row>
    <row r="1662" spans="3:15" s="12" customFormat="1" ht="11.25">
      <c r="C1662" s="125"/>
      <c r="G1662" s="10"/>
      <c r="I1662" s="10"/>
      <c r="J1662" s="10"/>
      <c r="K1662" s="10"/>
      <c r="M1662" s="10"/>
      <c r="O1662" s="29"/>
    </row>
    <row r="1663" spans="3:15" s="12" customFormat="1" ht="11.25">
      <c r="C1663" s="125"/>
      <c r="G1663" s="10"/>
      <c r="I1663" s="10"/>
      <c r="J1663" s="10"/>
      <c r="K1663" s="10"/>
      <c r="M1663" s="10"/>
      <c r="O1663" s="29"/>
    </row>
    <row r="1664" spans="3:15" s="12" customFormat="1" ht="11.25">
      <c r="C1664" s="125"/>
      <c r="G1664" s="10"/>
      <c r="I1664" s="10"/>
      <c r="J1664" s="10"/>
      <c r="K1664" s="10"/>
      <c r="M1664" s="10"/>
      <c r="O1664" s="29"/>
    </row>
    <row r="1665" spans="3:15" s="12" customFormat="1" ht="11.25">
      <c r="C1665" s="125"/>
      <c r="G1665" s="10"/>
      <c r="I1665" s="10"/>
      <c r="J1665" s="10"/>
      <c r="K1665" s="10"/>
      <c r="M1665" s="10"/>
      <c r="O1665" s="29"/>
    </row>
    <row r="1666" spans="3:15" s="12" customFormat="1" ht="11.25">
      <c r="C1666" s="125"/>
      <c r="G1666" s="10"/>
      <c r="I1666" s="10"/>
      <c r="J1666" s="10"/>
      <c r="K1666" s="10"/>
      <c r="M1666" s="10"/>
      <c r="O1666" s="29"/>
    </row>
    <row r="1667" spans="3:15" s="12" customFormat="1" ht="11.25">
      <c r="C1667" s="125"/>
      <c r="G1667" s="10"/>
      <c r="I1667" s="10"/>
      <c r="J1667" s="10"/>
      <c r="K1667" s="10"/>
      <c r="M1667" s="10"/>
      <c r="O1667" s="29"/>
    </row>
    <row r="1668" spans="3:15" s="12" customFormat="1" ht="11.25">
      <c r="C1668" s="125"/>
      <c r="G1668" s="10"/>
      <c r="I1668" s="10"/>
      <c r="J1668" s="10"/>
      <c r="K1668" s="10"/>
      <c r="M1668" s="10"/>
      <c r="O1668" s="29"/>
    </row>
    <row r="1669" spans="3:15" s="12" customFormat="1" ht="11.25">
      <c r="C1669" s="125"/>
      <c r="G1669" s="10"/>
      <c r="I1669" s="10"/>
      <c r="J1669" s="10"/>
      <c r="K1669" s="10"/>
      <c r="M1669" s="10"/>
      <c r="O1669" s="29"/>
    </row>
    <row r="1670" spans="3:15" s="12" customFormat="1" ht="11.25">
      <c r="C1670" s="125"/>
      <c r="G1670" s="10"/>
      <c r="I1670" s="10"/>
      <c r="J1670" s="10"/>
      <c r="K1670" s="10"/>
      <c r="M1670" s="10"/>
      <c r="O1670" s="29"/>
    </row>
    <row r="1671" spans="3:15" s="12" customFormat="1" ht="11.25">
      <c r="C1671" s="125"/>
      <c r="G1671" s="10"/>
      <c r="I1671" s="10"/>
      <c r="J1671" s="10"/>
      <c r="K1671" s="10"/>
      <c r="M1671" s="10"/>
      <c r="O1671" s="29"/>
    </row>
    <row r="1672" spans="3:15" s="12" customFormat="1" ht="11.25">
      <c r="C1672" s="125"/>
      <c r="G1672" s="10"/>
      <c r="I1672" s="10"/>
      <c r="J1672" s="10"/>
      <c r="K1672" s="10"/>
      <c r="M1672" s="10"/>
      <c r="O1672" s="29"/>
    </row>
    <row r="1673" spans="3:15" s="12" customFormat="1" ht="11.25">
      <c r="C1673" s="125"/>
      <c r="G1673" s="10"/>
      <c r="I1673" s="10"/>
      <c r="J1673" s="10"/>
      <c r="K1673" s="10"/>
      <c r="M1673" s="10"/>
      <c r="O1673" s="29"/>
    </row>
    <row r="1674" spans="3:15" s="12" customFormat="1" ht="11.25">
      <c r="C1674" s="125"/>
      <c r="G1674" s="10"/>
      <c r="I1674" s="10"/>
      <c r="J1674" s="10"/>
      <c r="K1674" s="10"/>
      <c r="M1674" s="10"/>
      <c r="O1674" s="29"/>
    </row>
    <row r="1675" spans="3:15" s="12" customFormat="1" ht="11.25">
      <c r="C1675" s="125"/>
      <c r="G1675" s="10"/>
      <c r="I1675" s="10"/>
      <c r="J1675" s="10"/>
      <c r="K1675" s="10"/>
      <c r="M1675" s="10"/>
      <c r="O1675" s="29"/>
    </row>
    <row r="1676" spans="3:15" s="12" customFormat="1" ht="11.25">
      <c r="C1676" s="125"/>
      <c r="G1676" s="10"/>
      <c r="I1676" s="10"/>
      <c r="J1676" s="10"/>
      <c r="K1676" s="10"/>
      <c r="M1676" s="10"/>
      <c r="O1676" s="29"/>
    </row>
    <row r="1677" spans="3:15" s="12" customFormat="1" ht="11.25">
      <c r="C1677" s="125"/>
      <c r="G1677" s="10"/>
      <c r="I1677" s="10"/>
      <c r="J1677" s="10"/>
      <c r="K1677" s="10"/>
      <c r="M1677" s="10"/>
      <c r="O1677" s="29"/>
    </row>
    <row r="1678" spans="3:15" s="12" customFormat="1" ht="11.25">
      <c r="C1678" s="125"/>
      <c r="G1678" s="10"/>
      <c r="I1678" s="10"/>
      <c r="J1678" s="10"/>
      <c r="K1678" s="10"/>
      <c r="M1678" s="10"/>
      <c r="O1678" s="29"/>
    </row>
    <row r="1679" spans="3:15" s="12" customFormat="1" ht="11.25">
      <c r="C1679" s="125"/>
      <c r="G1679" s="10"/>
      <c r="I1679" s="10"/>
      <c r="J1679" s="10"/>
      <c r="K1679" s="10"/>
      <c r="M1679" s="10"/>
      <c r="O1679" s="29"/>
    </row>
    <row r="1680" spans="3:15" s="12" customFormat="1" ht="11.25">
      <c r="C1680" s="125"/>
      <c r="G1680" s="10"/>
      <c r="I1680" s="10"/>
      <c r="J1680" s="10"/>
      <c r="K1680" s="10"/>
      <c r="M1680" s="10"/>
      <c r="O1680" s="29"/>
    </row>
    <row r="1681" spans="3:15" s="12" customFormat="1" ht="11.25">
      <c r="C1681" s="125"/>
      <c r="G1681" s="10"/>
      <c r="I1681" s="10"/>
      <c r="J1681" s="10"/>
      <c r="K1681" s="10"/>
      <c r="M1681" s="10"/>
      <c r="O1681" s="29"/>
    </row>
    <row r="1682" spans="3:15" s="12" customFormat="1" ht="11.25">
      <c r="C1682" s="125"/>
      <c r="G1682" s="10"/>
      <c r="I1682" s="10"/>
      <c r="J1682" s="10"/>
      <c r="K1682" s="10"/>
      <c r="M1682" s="10"/>
      <c r="O1682" s="29"/>
    </row>
    <row r="1683" spans="3:15" s="12" customFormat="1" ht="11.25">
      <c r="C1683" s="125"/>
      <c r="G1683" s="10"/>
      <c r="I1683" s="10"/>
      <c r="J1683" s="10"/>
      <c r="K1683" s="10"/>
      <c r="M1683" s="10"/>
      <c r="O1683" s="29"/>
    </row>
    <row r="1684" spans="3:15" s="12" customFormat="1" ht="11.25">
      <c r="C1684" s="125"/>
      <c r="G1684" s="10"/>
      <c r="I1684" s="10"/>
      <c r="J1684" s="10"/>
      <c r="K1684" s="10"/>
      <c r="M1684" s="10"/>
      <c r="O1684" s="29"/>
    </row>
    <row r="1685" spans="3:15" s="12" customFormat="1" ht="11.25">
      <c r="C1685" s="125"/>
      <c r="G1685" s="10"/>
      <c r="I1685" s="10"/>
      <c r="J1685" s="10"/>
      <c r="K1685" s="10"/>
      <c r="M1685" s="10"/>
      <c r="O1685" s="29"/>
    </row>
    <row r="1686" spans="3:15" s="12" customFormat="1" ht="11.25">
      <c r="C1686" s="125"/>
      <c r="G1686" s="10"/>
      <c r="I1686" s="10"/>
      <c r="J1686" s="10"/>
      <c r="K1686" s="10"/>
      <c r="M1686" s="10"/>
      <c r="O1686" s="29"/>
    </row>
    <row r="1687" spans="3:15" s="12" customFormat="1" ht="11.25">
      <c r="C1687" s="125"/>
      <c r="G1687" s="10"/>
      <c r="I1687" s="10"/>
      <c r="J1687" s="10"/>
      <c r="K1687" s="10"/>
      <c r="M1687" s="10"/>
      <c r="O1687" s="29"/>
    </row>
    <row r="1688" spans="3:15" s="12" customFormat="1" ht="11.25">
      <c r="C1688" s="125"/>
      <c r="G1688" s="10"/>
      <c r="I1688" s="10"/>
      <c r="J1688" s="10"/>
      <c r="K1688" s="10"/>
      <c r="M1688" s="10"/>
      <c r="O1688" s="29"/>
    </row>
    <row r="1689" spans="3:15" s="12" customFormat="1" ht="11.25">
      <c r="C1689" s="125"/>
      <c r="G1689" s="10"/>
      <c r="I1689" s="10"/>
      <c r="J1689" s="10"/>
      <c r="K1689" s="10"/>
      <c r="M1689" s="10"/>
      <c r="O1689" s="29"/>
    </row>
    <row r="1690" spans="3:15" s="12" customFormat="1" ht="11.25">
      <c r="C1690" s="125"/>
      <c r="G1690" s="10"/>
      <c r="I1690" s="10"/>
      <c r="J1690" s="10"/>
      <c r="K1690" s="10"/>
      <c r="M1690" s="10"/>
      <c r="O1690" s="29"/>
    </row>
    <row r="1691" spans="3:15" s="12" customFormat="1" ht="11.25">
      <c r="C1691" s="125"/>
      <c r="G1691" s="10"/>
      <c r="I1691" s="10"/>
      <c r="J1691" s="10"/>
      <c r="K1691" s="10"/>
      <c r="M1691" s="10"/>
      <c r="O1691" s="29"/>
    </row>
    <row r="1692" spans="3:15" s="12" customFormat="1" ht="11.25">
      <c r="C1692" s="125"/>
      <c r="G1692" s="10"/>
      <c r="I1692" s="10"/>
      <c r="J1692" s="10"/>
      <c r="K1692" s="10"/>
      <c r="M1692" s="10"/>
      <c r="O1692" s="29"/>
    </row>
    <row r="1693" spans="3:15" s="12" customFormat="1" ht="11.25">
      <c r="C1693" s="125"/>
      <c r="G1693" s="10"/>
      <c r="I1693" s="10"/>
      <c r="J1693" s="10"/>
      <c r="K1693" s="10"/>
      <c r="M1693" s="10"/>
      <c r="O1693" s="29"/>
    </row>
    <row r="1694" spans="3:15" s="12" customFormat="1" ht="11.25">
      <c r="C1694" s="125"/>
      <c r="G1694" s="10"/>
      <c r="I1694" s="10"/>
      <c r="J1694" s="10"/>
      <c r="K1694" s="10"/>
      <c r="M1694" s="10"/>
      <c r="O1694" s="29"/>
    </row>
    <row r="1695" spans="3:15" s="12" customFormat="1" ht="11.25">
      <c r="C1695" s="125"/>
      <c r="G1695" s="10"/>
      <c r="I1695" s="10"/>
      <c r="J1695" s="10"/>
      <c r="K1695" s="10"/>
      <c r="M1695" s="10"/>
      <c r="O1695" s="29"/>
    </row>
    <row r="1696" spans="3:15" s="12" customFormat="1" ht="11.25">
      <c r="C1696" s="125"/>
      <c r="G1696" s="10"/>
      <c r="I1696" s="10"/>
      <c r="J1696" s="10"/>
      <c r="K1696" s="10"/>
      <c r="M1696" s="10"/>
      <c r="O1696" s="29"/>
    </row>
    <row r="1697" spans="3:15" s="12" customFormat="1" ht="11.25">
      <c r="C1697" s="125"/>
      <c r="G1697" s="10"/>
      <c r="I1697" s="10"/>
      <c r="J1697" s="10"/>
      <c r="K1697" s="10"/>
      <c r="M1697" s="10"/>
      <c r="O1697" s="29"/>
    </row>
    <row r="1698" spans="3:15" s="12" customFormat="1" ht="11.25">
      <c r="C1698" s="125"/>
      <c r="G1698" s="10"/>
      <c r="I1698" s="10"/>
      <c r="J1698" s="10"/>
      <c r="K1698" s="10"/>
      <c r="M1698" s="10"/>
      <c r="O1698" s="29"/>
    </row>
    <row r="1699" spans="3:15" s="12" customFormat="1" ht="11.25">
      <c r="C1699" s="125"/>
      <c r="G1699" s="10"/>
      <c r="I1699" s="10"/>
      <c r="J1699" s="10"/>
      <c r="K1699" s="10"/>
      <c r="M1699" s="10"/>
      <c r="O1699" s="29"/>
    </row>
    <row r="1700" spans="3:15" s="12" customFormat="1" ht="11.25">
      <c r="C1700" s="125"/>
      <c r="G1700" s="10"/>
      <c r="I1700" s="10"/>
      <c r="J1700" s="10"/>
      <c r="K1700" s="10"/>
      <c r="M1700" s="10"/>
      <c r="O1700" s="29"/>
    </row>
    <row r="1701" spans="3:15" s="12" customFormat="1" ht="11.25">
      <c r="C1701" s="125"/>
      <c r="G1701" s="10"/>
      <c r="I1701" s="10"/>
      <c r="J1701" s="10"/>
      <c r="K1701" s="10"/>
      <c r="M1701" s="10"/>
      <c r="O1701" s="29"/>
    </row>
    <row r="1702" spans="3:15" s="12" customFormat="1" ht="11.25">
      <c r="C1702" s="125"/>
      <c r="G1702" s="10"/>
      <c r="I1702" s="10"/>
      <c r="J1702" s="10"/>
      <c r="K1702" s="10"/>
      <c r="M1702" s="10"/>
      <c r="O1702" s="29"/>
    </row>
    <row r="1703" spans="3:15" s="12" customFormat="1" ht="11.25">
      <c r="C1703" s="125"/>
      <c r="G1703" s="10"/>
      <c r="I1703" s="10"/>
      <c r="J1703" s="10"/>
      <c r="K1703" s="10"/>
      <c r="M1703" s="10"/>
      <c r="O1703" s="29"/>
    </row>
    <row r="1704" spans="3:15" s="12" customFormat="1" ht="11.25">
      <c r="C1704" s="125"/>
      <c r="G1704" s="10"/>
      <c r="I1704" s="10"/>
      <c r="J1704" s="10"/>
      <c r="K1704" s="10"/>
      <c r="M1704" s="10"/>
      <c r="O1704" s="29"/>
    </row>
    <row r="1705" spans="3:15" s="12" customFormat="1" ht="11.25">
      <c r="C1705" s="125"/>
      <c r="G1705" s="10"/>
      <c r="I1705" s="10"/>
      <c r="J1705" s="10"/>
      <c r="K1705" s="10"/>
      <c r="M1705" s="10"/>
      <c r="O1705" s="29"/>
    </row>
    <row r="1706" spans="3:15" s="12" customFormat="1" ht="11.25">
      <c r="C1706" s="125"/>
      <c r="G1706" s="10"/>
      <c r="I1706" s="10"/>
      <c r="J1706" s="10"/>
      <c r="K1706" s="10"/>
      <c r="M1706" s="10"/>
      <c r="O1706" s="29"/>
    </row>
    <row r="1707" spans="3:15" s="12" customFormat="1" ht="11.25">
      <c r="C1707" s="125"/>
      <c r="G1707" s="10"/>
      <c r="I1707" s="10"/>
      <c r="J1707" s="10"/>
      <c r="K1707" s="10"/>
      <c r="M1707" s="10"/>
      <c r="O1707" s="29"/>
    </row>
    <row r="1708" spans="3:15" s="12" customFormat="1" ht="11.25">
      <c r="C1708" s="125"/>
      <c r="G1708" s="10"/>
      <c r="I1708" s="10"/>
      <c r="J1708" s="10"/>
      <c r="K1708" s="10"/>
      <c r="M1708" s="10"/>
      <c r="O1708" s="29"/>
    </row>
    <row r="1709" spans="3:15" s="12" customFormat="1" ht="11.25">
      <c r="C1709" s="125"/>
      <c r="G1709" s="10"/>
      <c r="I1709" s="10"/>
      <c r="J1709" s="10"/>
      <c r="K1709" s="10"/>
      <c r="M1709" s="10"/>
      <c r="O1709" s="29"/>
    </row>
    <row r="1710" spans="3:15" s="12" customFormat="1" ht="11.25">
      <c r="C1710" s="125"/>
      <c r="G1710" s="10"/>
      <c r="I1710" s="10"/>
      <c r="J1710" s="10"/>
      <c r="K1710" s="10"/>
      <c r="M1710" s="10"/>
      <c r="O1710" s="29"/>
    </row>
    <row r="1711" spans="3:15" s="12" customFormat="1" ht="11.25">
      <c r="C1711" s="125"/>
      <c r="G1711" s="10"/>
      <c r="I1711" s="10"/>
      <c r="J1711" s="10"/>
      <c r="K1711" s="10"/>
      <c r="M1711" s="10"/>
      <c r="O1711" s="29"/>
    </row>
    <row r="1712" spans="3:15" s="12" customFormat="1" ht="11.25">
      <c r="C1712" s="125"/>
      <c r="G1712" s="10"/>
      <c r="I1712" s="10"/>
      <c r="J1712" s="10"/>
      <c r="K1712" s="10"/>
      <c r="M1712" s="10"/>
      <c r="O1712" s="29"/>
    </row>
    <row r="1713" spans="3:15" s="12" customFormat="1" ht="11.25">
      <c r="C1713" s="125"/>
      <c r="G1713" s="10"/>
      <c r="I1713" s="10"/>
      <c r="J1713" s="10"/>
      <c r="K1713" s="10"/>
      <c r="M1713" s="10"/>
      <c r="O1713" s="29"/>
    </row>
    <row r="1714" spans="3:15" s="12" customFormat="1" ht="11.25">
      <c r="C1714" s="125"/>
      <c r="G1714" s="10"/>
      <c r="I1714" s="10"/>
      <c r="J1714" s="10"/>
      <c r="K1714" s="10"/>
      <c r="M1714" s="10"/>
      <c r="O1714" s="29"/>
    </row>
    <row r="1715" spans="3:15" s="12" customFormat="1" ht="11.25">
      <c r="C1715" s="125"/>
      <c r="G1715" s="10"/>
      <c r="I1715" s="10"/>
      <c r="J1715" s="10"/>
      <c r="K1715" s="10"/>
      <c r="M1715" s="10"/>
      <c r="O1715" s="29"/>
    </row>
    <row r="1716" spans="3:15" s="12" customFormat="1" ht="11.25">
      <c r="C1716" s="125"/>
      <c r="G1716" s="10"/>
      <c r="I1716" s="10"/>
      <c r="J1716" s="10"/>
      <c r="K1716" s="10"/>
      <c r="M1716" s="10"/>
      <c r="O1716" s="29"/>
    </row>
    <row r="1717" spans="3:15" s="12" customFormat="1" ht="11.25">
      <c r="C1717" s="125"/>
      <c r="G1717" s="10"/>
      <c r="I1717" s="10"/>
      <c r="J1717" s="10"/>
      <c r="K1717" s="10"/>
      <c r="M1717" s="10"/>
      <c r="O1717" s="29"/>
    </row>
    <row r="1718" spans="3:15" s="12" customFormat="1" ht="11.25">
      <c r="C1718" s="125"/>
      <c r="G1718" s="10"/>
      <c r="I1718" s="10"/>
      <c r="J1718" s="10"/>
      <c r="K1718" s="10"/>
      <c r="M1718" s="10"/>
      <c r="O1718" s="29"/>
    </row>
    <row r="1719" spans="3:15" s="12" customFormat="1" ht="11.25">
      <c r="C1719" s="125"/>
      <c r="G1719" s="10"/>
      <c r="I1719" s="10"/>
      <c r="J1719" s="10"/>
      <c r="K1719" s="10"/>
      <c r="M1719" s="10"/>
      <c r="O1719" s="29"/>
    </row>
    <row r="1720" spans="3:15" s="12" customFormat="1" ht="11.25">
      <c r="C1720" s="125"/>
      <c r="G1720" s="10"/>
      <c r="I1720" s="10"/>
      <c r="J1720" s="10"/>
      <c r="K1720" s="10"/>
      <c r="M1720" s="10"/>
      <c r="O1720" s="29"/>
    </row>
    <row r="1721" spans="3:15" s="12" customFormat="1" ht="11.25">
      <c r="C1721" s="125"/>
      <c r="G1721" s="10"/>
      <c r="I1721" s="10"/>
      <c r="J1721" s="10"/>
      <c r="K1721" s="10"/>
      <c r="M1721" s="10"/>
      <c r="O1721" s="29"/>
    </row>
    <row r="1722" spans="3:15" s="12" customFormat="1" ht="11.25">
      <c r="C1722" s="125"/>
      <c r="G1722" s="10"/>
      <c r="I1722" s="10"/>
      <c r="J1722" s="10"/>
      <c r="K1722" s="10"/>
      <c r="M1722" s="10"/>
      <c r="O1722" s="29"/>
    </row>
    <row r="1723" spans="3:15" s="12" customFormat="1" ht="11.25">
      <c r="C1723" s="125"/>
      <c r="G1723" s="10"/>
      <c r="I1723" s="10"/>
      <c r="J1723" s="10"/>
      <c r="K1723" s="10"/>
      <c r="M1723" s="10"/>
      <c r="O1723" s="29"/>
    </row>
    <row r="1724" spans="3:15" s="12" customFormat="1" ht="11.25">
      <c r="C1724" s="125"/>
      <c r="G1724" s="10"/>
      <c r="I1724" s="10"/>
      <c r="J1724" s="10"/>
      <c r="K1724" s="10"/>
      <c r="M1724" s="10"/>
      <c r="O1724" s="29"/>
    </row>
    <row r="1725" spans="3:15" s="12" customFormat="1" ht="11.25">
      <c r="C1725" s="125"/>
      <c r="G1725" s="10"/>
      <c r="I1725" s="10"/>
      <c r="J1725" s="10"/>
      <c r="K1725" s="10"/>
      <c r="M1725" s="10"/>
      <c r="O1725" s="29"/>
    </row>
    <row r="1726" spans="3:15" s="12" customFormat="1" ht="11.25">
      <c r="C1726" s="125"/>
      <c r="G1726" s="10"/>
      <c r="I1726" s="10"/>
      <c r="J1726" s="10"/>
      <c r="K1726" s="10"/>
      <c r="M1726" s="10"/>
      <c r="O1726" s="29"/>
    </row>
    <row r="1727" spans="3:15" s="12" customFormat="1" ht="11.25">
      <c r="C1727" s="125"/>
      <c r="G1727" s="10"/>
      <c r="I1727" s="10"/>
      <c r="J1727" s="10"/>
      <c r="K1727" s="10"/>
      <c r="M1727" s="10"/>
      <c r="O1727" s="29"/>
    </row>
    <row r="1728" spans="3:15" s="12" customFormat="1" ht="11.25">
      <c r="C1728" s="125"/>
      <c r="G1728" s="10"/>
      <c r="I1728" s="10"/>
      <c r="J1728" s="10"/>
      <c r="K1728" s="10"/>
      <c r="M1728" s="10"/>
      <c r="O1728" s="29"/>
    </row>
    <row r="1729" spans="3:15" s="12" customFormat="1" ht="11.25">
      <c r="C1729" s="125"/>
      <c r="G1729" s="10"/>
      <c r="I1729" s="10"/>
      <c r="J1729" s="10"/>
      <c r="K1729" s="10"/>
      <c r="M1729" s="10"/>
      <c r="O1729" s="29"/>
    </row>
    <row r="1730" spans="3:15" s="12" customFormat="1" ht="11.25">
      <c r="C1730" s="125"/>
      <c r="G1730" s="10"/>
      <c r="I1730" s="10"/>
      <c r="J1730" s="10"/>
      <c r="K1730" s="10"/>
      <c r="M1730" s="10"/>
      <c r="O1730" s="29"/>
    </row>
    <row r="1731" spans="3:15" s="12" customFormat="1" ht="11.25">
      <c r="C1731" s="125"/>
      <c r="G1731" s="10"/>
      <c r="I1731" s="10"/>
      <c r="J1731" s="10"/>
      <c r="K1731" s="10"/>
      <c r="M1731" s="10"/>
      <c r="O1731" s="29"/>
    </row>
    <row r="1732" spans="3:15" s="12" customFormat="1" ht="11.25">
      <c r="C1732" s="125"/>
      <c r="G1732" s="10"/>
      <c r="I1732" s="10"/>
      <c r="J1732" s="10"/>
      <c r="K1732" s="10"/>
      <c r="M1732" s="10"/>
      <c r="O1732" s="29"/>
    </row>
    <row r="1733" spans="3:15" s="12" customFormat="1" ht="11.25">
      <c r="C1733" s="125"/>
      <c r="G1733" s="10"/>
      <c r="I1733" s="10"/>
      <c r="J1733" s="10"/>
      <c r="K1733" s="10"/>
      <c r="M1733" s="10"/>
      <c r="O1733" s="29"/>
    </row>
    <row r="1734" spans="3:15" s="12" customFormat="1" ht="11.25">
      <c r="C1734" s="125"/>
      <c r="G1734" s="10"/>
      <c r="I1734" s="10"/>
      <c r="J1734" s="10"/>
      <c r="K1734" s="10"/>
      <c r="M1734" s="10"/>
      <c r="O1734" s="29"/>
    </row>
    <row r="1735" spans="3:15" s="12" customFormat="1" ht="11.25">
      <c r="C1735" s="125"/>
      <c r="G1735" s="10"/>
      <c r="I1735" s="10"/>
      <c r="J1735" s="10"/>
      <c r="K1735" s="10"/>
      <c r="M1735" s="10"/>
      <c r="O1735" s="29"/>
    </row>
    <row r="1736" spans="3:15" s="12" customFormat="1" ht="11.25">
      <c r="C1736" s="125"/>
      <c r="G1736" s="10"/>
      <c r="I1736" s="10"/>
      <c r="J1736" s="10"/>
      <c r="K1736" s="10"/>
      <c r="M1736" s="10"/>
      <c r="O1736" s="29"/>
    </row>
    <row r="1737" spans="3:15" s="12" customFormat="1" ht="11.25">
      <c r="C1737" s="125"/>
      <c r="G1737" s="10"/>
      <c r="I1737" s="10"/>
      <c r="J1737" s="10"/>
      <c r="K1737" s="10"/>
      <c r="M1737" s="10"/>
      <c r="O1737" s="29"/>
    </row>
    <row r="1738" spans="3:15" s="12" customFormat="1" ht="11.25">
      <c r="C1738" s="125"/>
      <c r="G1738" s="10"/>
      <c r="I1738" s="10"/>
      <c r="J1738" s="10"/>
      <c r="K1738" s="10"/>
      <c r="M1738" s="10"/>
      <c r="O1738" s="29"/>
    </row>
    <row r="1739" spans="3:15" s="12" customFormat="1" ht="11.25">
      <c r="C1739" s="125"/>
      <c r="G1739" s="10"/>
      <c r="I1739" s="10"/>
      <c r="J1739" s="10"/>
      <c r="K1739" s="10"/>
      <c r="M1739" s="10"/>
      <c r="O1739" s="29"/>
    </row>
    <row r="1740" spans="3:15" s="12" customFormat="1" ht="11.25">
      <c r="C1740" s="125"/>
      <c r="G1740" s="10"/>
      <c r="I1740" s="10"/>
      <c r="J1740" s="10"/>
      <c r="K1740" s="10"/>
      <c r="M1740" s="10"/>
      <c r="O1740" s="29"/>
    </row>
    <row r="1741" spans="3:15" s="12" customFormat="1" ht="11.25">
      <c r="C1741" s="125"/>
      <c r="G1741" s="10"/>
      <c r="I1741" s="10"/>
      <c r="J1741" s="10"/>
      <c r="K1741" s="10"/>
      <c r="M1741" s="10"/>
      <c r="O1741" s="29"/>
    </row>
    <row r="1742" spans="3:15" s="12" customFormat="1" ht="11.25">
      <c r="C1742" s="125"/>
      <c r="G1742" s="10"/>
      <c r="I1742" s="10"/>
      <c r="J1742" s="10"/>
      <c r="K1742" s="10"/>
      <c r="M1742" s="10"/>
      <c r="O1742" s="29"/>
    </row>
    <row r="1743" spans="3:15" s="12" customFormat="1" ht="11.25">
      <c r="C1743" s="125"/>
      <c r="G1743" s="10"/>
      <c r="I1743" s="10"/>
      <c r="J1743" s="10"/>
      <c r="K1743" s="10"/>
      <c r="M1743" s="10"/>
      <c r="O1743" s="29"/>
    </row>
    <row r="1744" spans="3:15" s="12" customFormat="1" ht="11.25">
      <c r="C1744" s="125"/>
      <c r="G1744" s="10"/>
      <c r="I1744" s="10"/>
      <c r="J1744" s="10"/>
      <c r="K1744" s="10"/>
      <c r="M1744" s="10"/>
      <c r="O1744" s="29"/>
    </row>
    <row r="1745" spans="3:15" s="12" customFormat="1" ht="11.25">
      <c r="C1745" s="125"/>
      <c r="G1745" s="10"/>
      <c r="I1745" s="10"/>
      <c r="J1745" s="10"/>
      <c r="K1745" s="10"/>
      <c r="M1745" s="10"/>
      <c r="O1745" s="29"/>
    </row>
    <row r="1746" spans="3:15" s="12" customFormat="1" ht="11.25">
      <c r="C1746" s="125"/>
      <c r="G1746" s="10"/>
      <c r="I1746" s="10"/>
      <c r="J1746" s="10"/>
      <c r="K1746" s="10"/>
      <c r="M1746" s="10"/>
      <c r="O1746" s="29"/>
    </row>
    <row r="1747" spans="3:15" s="12" customFormat="1" ht="11.25">
      <c r="C1747" s="125"/>
      <c r="G1747" s="10"/>
      <c r="I1747" s="10"/>
      <c r="J1747" s="10"/>
      <c r="K1747" s="10"/>
      <c r="M1747" s="10"/>
      <c r="O1747" s="29"/>
    </row>
    <row r="1748" spans="3:15" s="12" customFormat="1" ht="11.25">
      <c r="C1748" s="125"/>
      <c r="G1748" s="10"/>
      <c r="I1748" s="10"/>
      <c r="J1748" s="10"/>
      <c r="K1748" s="10"/>
      <c r="M1748" s="10"/>
      <c r="O1748" s="29"/>
    </row>
    <row r="1749" spans="3:15" s="12" customFormat="1" ht="11.25">
      <c r="C1749" s="125"/>
      <c r="G1749" s="10"/>
      <c r="I1749" s="10"/>
      <c r="J1749" s="10"/>
      <c r="K1749" s="10"/>
      <c r="M1749" s="10"/>
      <c r="O1749" s="29"/>
    </row>
    <row r="1750" spans="3:15" s="12" customFormat="1" ht="11.25">
      <c r="C1750" s="125"/>
      <c r="G1750" s="10"/>
      <c r="I1750" s="10"/>
      <c r="J1750" s="10"/>
      <c r="K1750" s="10"/>
      <c r="M1750" s="10"/>
      <c r="O1750" s="29"/>
    </row>
    <row r="1751" spans="3:15" s="12" customFormat="1" ht="11.25">
      <c r="C1751" s="125"/>
      <c r="G1751" s="10"/>
      <c r="I1751" s="10"/>
      <c r="J1751" s="10"/>
      <c r="K1751" s="10"/>
      <c r="M1751" s="10"/>
      <c r="O1751" s="29"/>
    </row>
    <row r="1752" spans="3:15" s="12" customFormat="1" ht="11.25">
      <c r="C1752" s="125"/>
      <c r="G1752" s="10"/>
      <c r="I1752" s="10"/>
      <c r="J1752" s="10"/>
      <c r="K1752" s="10"/>
      <c r="M1752" s="10"/>
      <c r="O1752" s="29"/>
    </row>
    <row r="1753" spans="3:15" s="12" customFormat="1" ht="11.25">
      <c r="C1753" s="125"/>
      <c r="G1753" s="10"/>
      <c r="I1753" s="10"/>
      <c r="J1753" s="10"/>
      <c r="K1753" s="10"/>
      <c r="M1753" s="10"/>
      <c r="O1753" s="29"/>
    </row>
    <row r="1754" spans="3:15" s="12" customFormat="1" ht="11.25">
      <c r="C1754" s="125"/>
      <c r="G1754" s="10"/>
      <c r="I1754" s="10"/>
      <c r="J1754" s="10"/>
      <c r="K1754" s="10"/>
      <c r="M1754" s="10"/>
      <c r="O1754" s="29"/>
    </row>
    <row r="1755" spans="3:15" s="12" customFormat="1" ht="11.25">
      <c r="C1755" s="125"/>
      <c r="G1755" s="10"/>
      <c r="I1755" s="10"/>
      <c r="J1755" s="10"/>
      <c r="K1755" s="10"/>
      <c r="M1755" s="10"/>
      <c r="O1755" s="29"/>
    </row>
    <row r="1756" spans="3:15" s="12" customFormat="1" ht="11.25">
      <c r="C1756" s="125"/>
      <c r="G1756" s="10"/>
      <c r="I1756" s="10"/>
      <c r="J1756" s="10"/>
      <c r="K1756" s="10"/>
      <c r="M1756" s="10"/>
      <c r="O1756" s="29"/>
    </row>
    <row r="1757" spans="3:15" s="12" customFormat="1" ht="11.25">
      <c r="C1757" s="125"/>
      <c r="G1757" s="10"/>
      <c r="I1757" s="10"/>
      <c r="J1757" s="10"/>
      <c r="K1757" s="10"/>
      <c r="M1757" s="10"/>
      <c r="O1757" s="29"/>
    </row>
    <row r="1758" spans="3:15" s="12" customFormat="1" ht="11.25">
      <c r="C1758" s="125"/>
      <c r="G1758" s="10"/>
      <c r="I1758" s="10"/>
      <c r="J1758" s="10"/>
      <c r="K1758" s="10"/>
      <c r="M1758" s="10"/>
      <c r="O1758" s="29"/>
    </row>
    <row r="1759" spans="3:15" s="12" customFormat="1" ht="11.25">
      <c r="C1759" s="125"/>
      <c r="G1759" s="10"/>
      <c r="I1759" s="10"/>
      <c r="J1759" s="10"/>
      <c r="K1759" s="10"/>
      <c r="M1759" s="10"/>
      <c r="O1759" s="29"/>
    </row>
    <row r="1760" spans="3:15" s="12" customFormat="1" ht="11.25">
      <c r="C1760" s="125"/>
      <c r="G1760" s="10"/>
      <c r="I1760" s="10"/>
      <c r="J1760" s="10"/>
      <c r="K1760" s="10"/>
      <c r="M1760" s="10"/>
      <c r="O1760" s="29"/>
    </row>
    <row r="1761" spans="3:15" s="12" customFormat="1" ht="11.25">
      <c r="C1761" s="125"/>
      <c r="G1761" s="10"/>
      <c r="I1761" s="10"/>
      <c r="J1761" s="10"/>
      <c r="K1761" s="10"/>
      <c r="M1761" s="10"/>
      <c r="O1761" s="29"/>
    </row>
    <row r="1762" spans="3:15" s="12" customFormat="1" ht="11.25">
      <c r="C1762" s="125"/>
      <c r="G1762" s="10"/>
      <c r="I1762" s="10"/>
      <c r="J1762" s="10"/>
      <c r="K1762" s="10"/>
      <c r="M1762" s="10"/>
      <c r="O1762" s="29"/>
    </row>
    <row r="1763" spans="3:15" s="12" customFormat="1" ht="11.25">
      <c r="C1763" s="125"/>
      <c r="G1763" s="10"/>
      <c r="I1763" s="10"/>
      <c r="J1763" s="10"/>
      <c r="K1763" s="10"/>
      <c r="M1763" s="10"/>
      <c r="O1763" s="29"/>
    </row>
    <row r="1764" spans="3:15" s="12" customFormat="1" ht="11.25">
      <c r="C1764" s="125"/>
      <c r="G1764" s="10"/>
      <c r="I1764" s="10"/>
      <c r="J1764" s="10"/>
      <c r="K1764" s="10"/>
      <c r="M1764" s="10"/>
      <c r="O1764" s="29"/>
    </row>
    <row r="1765" spans="3:15" s="12" customFormat="1" ht="11.25">
      <c r="C1765" s="125"/>
      <c r="G1765" s="10"/>
      <c r="I1765" s="10"/>
      <c r="J1765" s="10"/>
      <c r="K1765" s="10"/>
      <c r="M1765" s="10"/>
      <c r="O1765" s="29"/>
    </row>
    <row r="1766" spans="3:15" s="12" customFormat="1" ht="11.25">
      <c r="C1766" s="125"/>
      <c r="G1766" s="10"/>
      <c r="I1766" s="10"/>
      <c r="J1766" s="10"/>
      <c r="K1766" s="10"/>
      <c r="M1766" s="10"/>
      <c r="O1766" s="29"/>
    </row>
    <row r="1767" spans="3:15" s="12" customFormat="1" ht="11.25">
      <c r="C1767" s="125"/>
      <c r="G1767" s="10"/>
      <c r="I1767" s="10"/>
      <c r="J1767" s="10"/>
      <c r="K1767" s="10"/>
      <c r="M1767" s="10"/>
      <c r="O1767" s="29"/>
    </row>
    <row r="1768" spans="3:15" s="12" customFormat="1" ht="11.25">
      <c r="C1768" s="125"/>
      <c r="G1768" s="10"/>
      <c r="I1768" s="10"/>
      <c r="J1768" s="10"/>
      <c r="K1768" s="10"/>
      <c r="M1768" s="10"/>
      <c r="O1768" s="29"/>
    </row>
    <row r="1769" spans="3:15" s="12" customFormat="1" ht="11.25">
      <c r="C1769" s="125"/>
      <c r="G1769" s="10"/>
      <c r="I1769" s="10"/>
      <c r="J1769" s="10"/>
      <c r="K1769" s="10"/>
      <c r="M1769" s="10"/>
      <c r="O1769" s="29"/>
    </row>
    <row r="1770" spans="3:15" s="12" customFormat="1" ht="11.25">
      <c r="C1770" s="125"/>
      <c r="G1770" s="10"/>
      <c r="I1770" s="10"/>
      <c r="J1770" s="10"/>
      <c r="K1770" s="10"/>
      <c r="M1770" s="10"/>
      <c r="O1770" s="29"/>
    </row>
    <row r="1771" spans="3:15" s="12" customFormat="1" ht="11.25">
      <c r="C1771" s="125"/>
      <c r="G1771" s="10"/>
      <c r="I1771" s="10"/>
      <c r="J1771" s="10"/>
      <c r="K1771" s="10"/>
      <c r="M1771" s="10"/>
      <c r="O1771" s="29"/>
    </row>
    <row r="1772" spans="3:15" s="12" customFormat="1" ht="11.25">
      <c r="C1772" s="125"/>
      <c r="G1772" s="10"/>
      <c r="I1772" s="10"/>
      <c r="J1772" s="10"/>
      <c r="K1772" s="10"/>
      <c r="M1772" s="10"/>
      <c r="O1772" s="29"/>
    </row>
    <row r="1773" spans="3:15" s="12" customFormat="1" ht="11.25">
      <c r="C1773" s="125"/>
      <c r="G1773" s="10"/>
      <c r="I1773" s="10"/>
      <c r="J1773" s="10"/>
      <c r="K1773" s="10"/>
      <c r="M1773" s="10"/>
      <c r="O1773" s="29"/>
    </row>
    <row r="1774" spans="3:15" s="12" customFormat="1" ht="11.25">
      <c r="C1774" s="125"/>
      <c r="G1774" s="10"/>
      <c r="I1774" s="10"/>
      <c r="J1774" s="10"/>
      <c r="K1774" s="10"/>
      <c r="M1774" s="10"/>
      <c r="O1774" s="29"/>
    </row>
    <row r="1775" spans="3:15" s="12" customFormat="1" ht="11.25">
      <c r="C1775" s="125"/>
      <c r="G1775" s="10"/>
      <c r="I1775" s="10"/>
      <c r="J1775" s="10"/>
      <c r="K1775" s="10"/>
      <c r="M1775" s="10"/>
      <c r="O1775" s="29"/>
    </row>
    <row r="1776" spans="3:15" s="12" customFormat="1" ht="11.25">
      <c r="C1776" s="125"/>
      <c r="G1776" s="10"/>
      <c r="I1776" s="10"/>
      <c r="J1776" s="10"/>
      <c r="K1776" s="10"/>
      <c r="M1776" s="10"/>
      <c r="O1776" s="29"/>
    </row>
    <row r="1777" spans="3:15" s="12" customFormat="1" ht="11.25">
      <c r="C1777" s="125"/>
      <c r="G1777" s="10"/>
      <c r="I1777" s="10"/>
      <c r="J1777" s="10"/>
      <c r="K1777" s="10"/>
      <c r="M1777" s="10"/>
      <c r="O1777" s="29"/>
    </row>
    <row r="1778" spans="3:15" s="12" customFormat="1" ht="11.25">
      <c r="C1778" s="125"/>
      <c r="G1778" s="10"/>
      <c r="I1778" s="10"/>
      <c r="J1778" s="10"/>
      <c r="K1778" s="10"/>
      <c r="M1778" s="10"/>
      <c r="O1778" s="29"/>
    </row>
    <row r="1779" spans="3:15" s="12" customFormat="1" ht="11.25">
      <c r="C1779" s="125"/>
      <c r="G1779" s="10"/>
      <c r="I1779" s="10"/>
      <c r="J1779" s="10"/>
      <c r="K1779" s="10"/>
      <c r="M1779" s="10"/>
      <c r="O1779" s="29"/>
    </row>
    <row r="1780" spans="3:15" s="12" customFormat="1" ht="11.25">
      <c r="C1780" s="125"/>
      <c r="G1780" s="10"/>
      <c r="I1780" s="10"/>
      <c r="J1780" s="10"/>
      <c r="K1780" s="10"/>
      <c r="M1780" s="10"/>
      <c r="O1780" s="29"/>
    </row>
    <row r="1781" spans="3:15" s="12" customFormat="1" ht="11.25">
      <c r="C1781" s="125"/>
      <c r="G1781" s="10"/>
      <c r="I1781" s="10"/>
      <c r="J1781" s="10"/>
      <c r="K1781" s="10"/>
      <c r="M1781" s="10"/>
      <c r="O1781" s="29"/>
    </row>
    <row r="1782" spans="3:15" s="12" customFormat="1" ht="11.25">
      <c r="C1782" s="125"/>
      <c r="G1782" s="10"/>
      <c r="I1782" s="10"/>
      <c r="J1782" s="10"/>
      <c r="K1782" s="10"/>
      <c r="M1782" s="10"/>
      <c r="O1782" s="29"/>
    </row>
    <row r="1783" spans="3:15" s="12" customFormat="1" ht="11.25">
      <c r="C1783" s="125"/>
      <c r="G1783" s="10"/>
      <c r="I1783" s="10"/>
      <c r="J1783" s="10"/>
      <c r="K1783" s="10"/>
      <c r="M1783" s="10"/>
      <c r="O1783" s="29"/>
    </row>
    <row r="1784" spans="3:15" s="12" customFormat="1" ht="11.25">
      <c r="C1784" s="125"/>
      <c r="G1784" s="10"/>
      <c r="I1784" s="10"/>
      <c r="J1784" s="10"/>
      <c r="K1784" s="10"/>
      <c r="M1784" s="10"/>
      <c r="O1784" s="29"/>
    </row>
    <row r="1785" spans="3:15" s="12" customFormat="1" ht="11.25">
      <c r="C1785" s="125"/>
      <c r="G1785" s="10"/>
      <c r="I1785" s="10"/>
      <c r="J1785" s="10"/>
      <c r="K1785" s="10"/>
      <c r="M1785" s="10"/>
      <c r="O1785" s="29"/>
    </row>
    <row r="1786" spans="3:15" s="12" customFormat="1" ht="11.25">
      <c r="C1786" s="125"/>
      <c r="G1786" s="10"/>
      <c r="I1786" s="10"/>
      <c r="J1786" s="10"/>
      <c r="K1786" s="10"/>
      <c r="M1786" s="10"/>
      <c r="O1786" s="29"/>
    </row>
    <row r="1787" spans="3:15" s="12" customFormat="1" ht="11.25">
      <c r="C1787" s="125"/>
      <c r="G1787" s="10"/>
      <c r="I1787" s="10"/>
      <c r="J1787" s="10"/>
      <c r="K1787" s="10"/>
      <c r="M1787" s="10"/>
      <c r="O1787" s="29"/>
    </row>
    <row r="1788" spans="3:15" s="12" customFormat="1" ht="11.25">
      <c r="C1788" s="125"/>
      <c r="G1788" s="10"/>
      <c r="I1788" s="10"/>
      <c r="J1788" s="10"/>
      <c r="K1788" s="10"/>
      <c r="M1788" s="10"/>
      <c r="O1788" s="29"/>
    </row>
    <row r="1789" spans="3:15" s="12" customFormat="1" ht="11.25">
      <c r="C1789" s="125"/>
      <c r="G1789" s="10"/>
      <c r="I1789" s="10"/>
      <c r="J1789" s="10"/>
      <c r="K1789" s="10"/>
      <c r="M1789" s="10"/>
      <c r="O1789" s="29"/>
    </row>
    <row r="1790" spans="3:15" s="12" customFormat="1" ht="11.25">
      <c r="C1790" s="125"/>
      <c r="G1790" s="10"/>
      <c r="I1790" s="10"/>
      <c r="J1790" s="10"/>
      <c r="K1790" s="10"/>
      <c r="M1790" s="10"/>
      <c r="O1790" s="29"/>
    </row>
    <row r="1791" spans="3:15" s="12" customFormat="1" ht="11.25">
      <c r="C1791" s="125"/>
      <c r="G1791" s="10"/>
      <c r="I1791" s="10"/>
      <c r="J1791" s="10"/>
      <c r="K1791" s="10"/>
      <c r="M1791" s="10"/>
      <c r="O1791" s="29"/>
    </row>
    <row r="1792" spans="3:15" s="12" customFormat="1" ht="11.25">
      <c r="C1792" s="125"/>
      <c r="G1792" s="10"/>
      <c r="I1792" s="10"/>
      <c r="J1792" s="10"/>
      <c r="K1792" s="10"/>
      <c r="M1792" s="10"/>
      <c r="O1792" s="29"/>
    </row>
    <row r="1793" spans="3:15" s="12" customFormat="1" ht="11.25">
      <c r="C1793" s="125"/>
      <c r="G1793" s="10"/>
      <c r="I1793" s="10"/>
      <c r="J1793" s="10"/>
      <c r="K1793" s="10"/>
      <c r="M1793" s="10"/>
      <c r="O1793" s="29"/>
    </row>
    <row r="1794" spans="3:15" s="12" customFormat="1" ht="11.25">
      <c r="C1794" s="125"/>
      <c r="G1794" s="10"/>
      <c r="I1794" s="10"/>
      <c r="J1794" s="10"/>
      <c r="K1794" s="10"/>
      <c r="M1794" s="10"/>
      <c r="O1794" s="29"/>
    </row>
    <row r="1795" spans="3:15" s="12" customFormat="1" ht="11.25">
      <c r="C1795" s="125"/>
      <c r="G1795" s="10"/>
      <c r="I1795" s="10"/>
      <c r="J1795" s="10"/>
      <c r="K1795" s="10"/>
      <c r="M1795" s="10"/>
      <c r="O1795" s="29"/>
    </row>
    <row r="1796" spans="3:15" s="12" customFormat="1" ht="11.25">
      <c r="C1796" s="125"/>
      <c r="G1796" s="10"/>
      <c r="I1796" s="10"/>
      <c r="J1796" s="10"/>
      <c r="K1796" s="10"/>
      <c r="M1796" s="10"/>
      <c r="O1796" s="29"/>
    </row>
    <row r="1797" spans="3:15" s="12" customFormat="1" ht="11.25">
      <c r="C1797" s="125"/>
      <c r="G1797" s="10"/>
      <c r="I1797" s="10"/>
      <c r="J1797" s="10"/>
      <c r="K1797" s="10"/>
      <c r="M1797" s="10"/>
      <c r="O1797" s="29"/>
    </row>
    <row r="1798" spans="3:15" s="12" customFormat="1" ht="11.25">
      <c r="C1798" s="125"/>
      <c r="G1798" s="10"/>
      <c r="I1798" s="10"/>
      <c r="J1798" s="10"/>
      <c r="K1798" s="10"/>
      <c r="M1798" s="10"/>
      <c r="O1798" s="29"/>
    </row>
    <row r="1799" spans="3:15" s="12" customFormat="1" ht="11.25">
      <c r="C1799" s="125"/>
      <c r="G1799" s="10"/>
      <c r="I1799" s="10"/>
      <c r="J1799" s="10"/>
      <c r="K1799" s="10"/>
      <c r="M1799" s="10"/>
      <c r="O1799" s="29"/>
    </row>
    <row r="1800" spans="3:15" s="12" customFormat="1" ht="11.25">
      <c r="C1800" s="125"/>
      <c r="G1800" s="10"/>
      <c r="I1800" s="10"/>
      <c r="J1800" s="10"/>
      <c r="K1800" s="10"/>
      <c r="M1800" s="10"/>
      <c r="O1800" s="29"/>
    </row>
    <row r="1801" spans="3:15" s="12" customFormat="1" ht="11.25">
      <c r="C1801" s="125"/>
      <c r="G1801" s="10"/>
      <c r="I1801" s="10"/>
      <c r="J1801" s="10"/>
      <c r="K1801" s="10"/>
      <c r="M1801" s="10"/>
      <c r="O1801" s="29"/>
    </row>
    <row r="1802" spans="3:15" s="12" customFormat="1" ht="11.25">
      <c r="C1802" s="125"/>
      <c r="G1802" s="10"/>
      <c r="I1802" s="10"/>
      <c r="J1802" s="10"/>
      <c r="K1802" s="10"/>
      <c r="M1802" s="10"/>
      <c r="O1802" s="29"/>
    </row>
    <row r="1803" spans="3:15" s="12" customFormat="1" ht="11.25">
      <c r="C1803" s="125"/>
      <c r="G1803" s="10"/>
      <c r="I1803" s="10"/>
      <c r="J1803" s="10"/>
      <c r="K1803" s="10"/>
      <c r="M1803" s="10"/>
      <c r="O1803" s="29"/>
    </row>
    <row r="1804" spans="3:15" s="12" customFormat="1" ht="11.25">
      <c r="C1804" s="125"/>
      <c r="G1804" s="10"/>
      <c r="I1804" s="10"/>
      <c r="J1804" s="10"/>
      <c r="K1804" s="10"/>
      <c r="M1804" s="10"/>
      <c r="O1804" s="29"/>
    </row>
    <row r="1805" spans="3:15" s="12" customFormat="1" ht="11.25">
      <c r="C1805" s="125"/>
      <c r="G1805" s="10"/>
      <c r="I1805" s="10"/>
      <c r="J1805" s="10"/>
      <c r="K1805" s="10"/>
      <c r="M1805" s="10"/>
      <c r="O1805" s="29"/>
    </row>
    <row r="1806" spans="3:15" s="12" customFormat="1" ht="11.25">
      <c r="C1806" s="125"/>
      <c r="G1806" s="10"/>
      <c r="I1806" s="10"/>
      <c r="J1806" s="10"/>
      <c r="K1806" s="10"/>
      <c r="M1806" s="10"/>
      <c r="O1806" s="29"/>
    </row>
    <row r="1807" spans="3:15" s="12" customFormat="1" ht="11.25">
      <c r="C1807" s="125"/>
      <c r="G1807" s="10"/>
      <c r="I1807" s="10"/>
      <c r="J1807" s="10"/>
      <c r="K1807" s="10"/>
      <c r="M1807" s="10"/>
      <c r="O1807" s="29"/>
    </row>
    <row r="1808" spans="3:15" s="12" customFormat="1" ht="11.25">
      <c r="C1808" s="125"/>
      <c r="G1808" s="10"/>
      <c r="I1808" s="10"/>
      <c r="J1808" s="10"/>
      <c r="K1808" s="10"/>
      <c r="M1808" s="10"/>
      <c r="O1808" s="29"/>
    </row>
    <row r="1809" spans="3:15" s="12" customFormat="1" ht="11.25">
      <c r="C1809" s="125"/>
      <c r="G1809" s="10"/>
      <c r="I1809" s="10"/>
      <c r="J1809" s="10"/>
      <c r="K1809" s="10"/>
      <c r="M1809" s="10"/>
      <c r="O1809" s="29"/>
    </row>
    <row r="1810" spans="3:15" s="12" customFormat="1" ht="11.25">
      <c r="C1810" s="125"/>
      <c r="G1810" s="10"/>
      <c r="I1810" s="10"/>
      <c r="J1810" s="10"/>
      <c r="K1810" s="10"/>
      <c r="M1810" s="10"/>
      <c r="O1810" s="29"/>
    </row>
    <row r="1811" spans="3:15" s="12" customFormat="1" ht="11.25">
      <c r="C1811" s="125"/>
      <c r="G1811" s="10"/>
      <c r="I1811" s="10"/>
      <c r="J1811" s="10"/>
      <c r="K1811" s="10"/>
      <c r="M1811" s="10"/>
      <c r="O1811" s="29"/>
    </row>
    <row r="1812" spans="3:15" s="12" customFormat="1" ht="11.25">
      <c r="C1812" s="125"/>
      <c r="G1812" s="10"/>
      <c r="I1812" s="10"/>
      <c r="J1812" s="10"/>
      <c r="K1812" s="10"/>
      <c r="M1812" s="10"/>
      <c r="O1812" s="29"/>
    </row>
    <row r="1813" spans="3:15" s="12" customFormat="1" ht="11.25">
      <c r="C1813" s="125"/>
      <c r="G1813" s="10"/>
      <c r="I1813" s="10"/>
      <c r="J1813" s="10"/>
      <c r="K1813" s="10"/>
      <c r="M1813" s="10"/>
      <c r="O1813" s="29"/>
    </row>
    <row r="1814" spans="3:15" s="12" customFormat="1" ht="11.25">
      <c r="C1814" s="125"/>
      <c r="G1814" s="10"/>
      <c r="I1814" s="10"/>
      <c r="J1814" s="10"/>
      <c r="K1814" s="10"/>
      <c r="M1814" s="10"/>
      <c r="O1814" s="29"/>
    </row>
    <row r="1815" spans="3:15" s="12" customFormat="1" ht="11.25">
      <c r="C1815" s="125"/>
      <c r="G1815" s="10"/>
      <c r="I1815" s="10"/>
      <c r="J1815" s="10"/>
      <c r="K1815" s="10"/>
      <c r="M1815" s="10"/>
      <c r="O1815" s="29"/>
    </row>
    <row r="1816" spans="3:15" s="12" customFormat="1" ht="11.25">
      <c r="C1816" s="125"/>
      <c r="G1816" s="10"/>
      <c r="I1816" s="10"/>
      <c r="J1816" s="10"/>
      <c r="K1816" s="10"/>
      <c r="M1816" s="10"/>
      <c r="O1816" s="29"/>
    </row>
    <row r="1817" spans="3:15" s="12" customFormat="1" ht="11.25">
      <c r="C1817" s="125"/>
      <c r="G1817" s="10"/>
      <c r="I1817" s="10"/>
      <c r="J1817" s="10"/>
      <c r="K1817" s="10"/>
      <c r="M1817" s="10"/>
      <c r="O1817" s="29"/>
    </row>
    <row r="1818" spans="3:15" s="12" customFormat="1" ht="11.25">
      <c r="C1818" s="125"/>
      <c r="G1818" s="10"/>
      <c r="I1818" s="10"/>
      <c r="J1818" s="10"/>
      <c r="K1818" s="10"/>
      <c r="M1818" s="10"/>
      <c r="O1818" s="29"/>
    </row>
    <row r="1819" spans="3:15" s="12" customFormat="1" ht="11.25">
      <c r="C1819" s="125"/>
      <c r="G1819" s="10"/>
      <c r="I1819" s="10"/>
      <c r="J1819" s="10"/>
      <c r="K1819" s="10"/>
      <c r="M1819" s="10"/>
      <c r="O1819" s="29"/>
    </row>
    <row r="1820" spans="3:15" s="12" customFormat="1" ht="11.25">
      <c r="C1820" s="125"/>
      <c r="G1820" s="10"/>
      <c r="I1820" s="10"/>
      <c r="J1820" s="10"/>
      <c r="K1820" s="10"/>
      <c r="M1820" s="10"/>
      <c r="O1820" s="29"/>
    </row>
    <row r="1821" spans="3:15" s="12" customFormat="1" ht="11.25">
      <c r="C1821" s="125"/>
      <c r="G1821" s="10"/>
      <c r="I1821" s="10"/>
      <c r="J1821" s="10"/>
      <c r="K1821" s="10"/>
      <c r="M1821" s="10"/>
      <c r="O1821" s="29"/>
    </row>
    <row r="1822" spans="3:15" s="12" customFormat="1" ht="11.25">
      <c r="C1822" s="125"/>
      <c r="G1822" s="10"/>
      <c r="I1822" s="10"/>
      <c r="J1822" s="10"/>
      <c r="K1822" s="10"/>
      <c r="M1822" s="10"/>
      <c r="O1822" s="29"/>
    </row>
    <row r="1823" spans="3:15" s="12" customFormat="1" ht="11.25">
      <c r="C1823" s="125"/>
      <c r="G1823" s="10"/>
      <c r="I1823" s="10"/>
      <c r="J1823" s="10"/>
      <c r="K1823" s="10"/>
      <c r="M1823" s="10"/>
      <c r="O1823" s="29"/>
    </row>
    <row r="1824" spans="3:15" s="12" customFormat="1" ht="11.25">
      <c r="C1824" s="125"/>
      <c r="G1824" s="10"/>
      <c r="I1824" s="10"/>
      <c r="J1824" s="10"/>
      <c r="K1824" s="10"/>
      <c r="M1824" s="10"/>
      <c r="O1824" s="29"/>
    </row>
    <row r="1825" spans="3:15" s="12" customFormat="1" ht="11.25">
      <c r="C1825" s="125"/>
      <c r="G1825" s="10"/>
      <c r="I1825" s="10"/>
      <c r="J1825" s="10"/>
      <c r="K1825" s="10"/>
      <c r="M1825" s="10"/>
      <c r="O1825" s="29"/>
    </row>
    <row r="1826" spans="3:15" s="12" customFormat="1" ht="11.25">
      <c r="C1826" s="125"/>
      <c r="G1826" s="10"/>
      <c r="I1826" s="10"/>
      <c r="J1826" s="10"/>
      <c r="K1826" s="10"/>
      <c r="M1826" s="10"/>
      <c r="O1826" s="29"/>
    </row>
    <row r="1827" spans="3:15" s="12" customFormat="1" ht="11.25">
      <c r="C1827" s="125"/>
      <c r="G1827" s="10"/>
      <c r="I1827" s="10"/>
      <c r="J1827" s="10"/>
      <c r="K1827" s="10"/>
      <c r="M1827" s="10"/>
      <c r="O1827" s="29"/>
    </row>
    <row r="1828" spans="3:15" s="12" customFormat="1" ht="11.25">
      <c r="C1828" s="125"/>
      <c r="G1828" s="10"/>
      <c r="I1828" s="10"/>
      <c r="J1828" s="10"/>
      <c r="K1828" s="10"/>
      <c r="M1828" s="10"/>
      <c r="O1828" s="29"/>
    </row>
    <row r="1829" spans="3:15" s="12" customFormat="1" ht="11.25">
      <c r="C1829" s="125"/>
      <c r="G1829" s="10"/>
      <c r="I1829" s="10"/>
      <c r="J1829" s="10"/>
      <c r="K1829" s="10"/>
      <c r="M1829" s="10"/>
      <c r="O1829" s="29"/>
    </row>
    <row r="1830" spans="3:15" s="12" customFormat="1" ht="11.25">
      <c r="C1830" s="125"/>
      <c r="G1830" s="10"/>
      <c r="I1830" s="10"/>
      <c r="J1830" s="10"/>
      <c r="K1830" s="10"/>
      <c r="M1830" s="10"/>
      <c r="O1830" s="29"/>
    </row>
    <row r="1831" spans="3:15" s="12" customFormat="1" ht="11.25">
      <c r="C1831" s="125"/>
      <c r="G1831" s="10"/>
      <c r="I1831" s="10"/>
      <c r="J1831" s="10"/>
      <c r="K1831" s="10"/>
      <c r="M1831" s="10"/>
      <c r="O1831" s="29"/>
    </row>
    <row r="1832" spans="3:15" s="12" customFormat="1" ht="11.25">
      <c r="C1832" s="125"/>
      <c r="G1832" s="10"/>
      <c r="I1832" s="10"/>
      <c r="J1832" s="10"/>
      <c r="K1832" s="10"/>
      <c r="M1832" s="10"/>
      <c r="O1832" s="29"/>
    </row>
    <row r="1833" spans="3:15" s="12" customFormat="1" ht="11.25">
      <c r="C1833" s="125"/>
      <c r="G1833" s="10"/>
      <c r="I1833" s="10"/>
      <c r="J1833" s="10"/>
      <c r="K1833" s="10"/>
      <c r="M1833" s="10"/>
      <c r="O1833" s="29"/>
    </row>
    <row r="1834" spans="3:15" s="12" customFormat="1" ht="11.25">
      <c r="C1834" s="125"/>
      <c r="G1834" s="10"/>
      <c r="I1834" s="10"/>
      <c r="J1834" s="10"/>
      <c r="K1834" s="10"/>
      <c r="M1834" s="10"/>
      <c r="O1834" s="29"/>
    </row>
    <row r="1835" spans="3:15" s="12" customFormat="1" ht="11.25">
      <c r="C1835" s="125"/>
      <c r="G1835" s="10"/>
      <c r="I1835" s="10"/>
      <c r="J1835" s="10"/>
      <c r="K1835" s="10"/>
      <c r="M1835" s="10"/>
      <c r="O1835" s="29"/>
    </row>
    <row r="1836" spans="3:15" s="12" customFormat="1" ht="11.25">
      <c r="C1836" s="125"/>
      <c r="G1836" s="10"/>
      <c r="I1836" s="10"/>
      <c r="J1836" s="10"/>
      <c r="K1836" s="10"/>
      <c r="M1836" s="10"/>
      <c r="O1836" s="29"/>
    </row>
    <row r="1837" spans="3:15" s="12" customFormat="1" ht="11.25">
      <c r="C1837" s="125"/>
      <c r="G1837" s="10"/>
      <c r="I1837" s="10"/>
      <c r="J1837" s="10"/>
      <c r="K1837" s="10"/>
      <c r="M1837" s="10"/>
      <c r="O1837" s="29"/>
    </row>
    <row r="1838" spans="3:15" s="12" customFormat="1" ht="11.25">
      <c r="C1838" s="125"/>
      <c r="G1838" s="10"/>
      <c r="I1838" s="10"/>
      <c r="J1838" s="10"/>
      <c r="K1838" s="10"/>
      <c r="M1838" s="10"/>
      <c r="O1838" s="29"/>
    </row>
    <row r="1839" spans="3:15" s="12" customFormat="1" ht="11.25">
      <c r="C1839" s="125"/>
      <c r="G1839" s="10"/>
      <c r="I1839" s="10"/>
      <c r="J1839" s="10"/>
      <c r="K1839" s="10"/>
      <c r="M1839" s="10"/>
      <c r="O1839" s="29"/>
    </row>
    <row r="1840" spans="3:15" s="12" customFormat="1" ht="11.25">
      <c r="C1840" s="125"/>
      <c r="G1840" s="10"/>
      <c r="I1840" s="10"/>
      <c r="J1840" s="10"/>
      <c r="K1840" s="10"/>
      <c r="M1840" s="10"/>
      <c r="O1840" s="29"/>
    </row>
    <row r="1841" spans="3:15" s="12" customFormat="1" ht="11.25">
      <c r="C1841" s="125"/>
      <c r="G1841" s="10"/>
      <c r="I1841" s="10"/>
      <c r="J1841" s="10"/>
      <c r="K1841" s="10"/>
      <c r="M1841" s="10"/>
      <c r="O1841" s="29"/>
    </row>
    <row r="1842" spans="3:15" s="12" customFormat="1" ht="11.25">
      <c r="C1842" s="125"/>
      <c r="G1842" s="10"/>
      <c r="I1842" s="10"/>
      <c r="J1842" s="10"/>
      <c r="K1842" s="10"/>
      <c r="M1842" s="10"/>
      <c r="O1842" s="29"/>
    </row>
    <row r="1843" spans="3:15" s="12" customFormat="1" ht="11.25">
      <c r="C1843" s="125"/>
      <c r="G1843" s="10"/>
      <c r="I1843" s="10"/>
      <c r="J1843" s="10"/>
      <c r="K1843" s="10"/>
      <c r="M1843" s="10"/>
      <c r="O1843" s="29"/>
    </row>
    <row r="1844" spans="3:15" s="12" customFormat="1" ht="11.25">
      <c r="C1844" s="125"/>
      <c r="G1844" s="10"/>
      <c r="I1844" s="10"/>
      <c r="J1844" s="10"/>
      <c r="K1844" s="10"/>
      <c r="M1844" s="10"/>
      <c r="O1844" s="29"/>
    </row>
    <row r="1845" spans="3:15" s="12" customFormat="1" ht="11.25">
      <c r="C1845" s="125"/>
      <c r="G1845" s="10"/>
      <c r="I1845" s="10"/>
      <c r="J1845" s="10"/>
      <c r="K1845" s="10"/>
      <c r="M1845" s="10"/>
      <c r="O1845" s="29"/>
    </row>
    <row r="1846" spans="3:15" s="12" customFormat="1" ht="11.25">
      <c r="C1846" s="125"/>
      <c r="G1846" s="10"/>
      <c r="I1846" s="10"/>
      <c r="J1846" s="10"/>
      <c r="K1846" s="10"/>
      <c r="M1846" s="10"/>
      <c r="O1846" s="29"/>
    </row>
    <row r="1847" spans="3:15" s="12" customFormat="1" ht="11.25">
      <c r="C1847" s="125"/>
      <c r="G1847" s="10"/>
      <c r="I1847" s="10"/>
      <c r="J1847" s="10"/>
      <c r="K1847" s="10"/>
      <c r="M1847" s="10"/>
      <c r="O1847" s="29"/>
    </row>
    <row r="1848" spans="3:15" s="12" customFormat="1" ht="11.25">
      <c r="C1848" s="125"/>
      <c r="G1848" s="10"/>
      <c r="I1848" s="10"/>
      <c r="J1848" s="10"/>
      <c r="K1848" s="10"/>
      <c r="M1848" s="10"/>
      <c r="O1848" s="29"/>
    </row>
    <row r="1849" spans="3:15" s="12" customFormat="1" ht="11.25">
      <c r="C1849" s="125"/>
      <c r="G1849" s="10"/>
      <c r="I1849" s="10"/>
      <c r="J1849" s="10"/>
      <c r="K1849" s="10"/>
      <c r="M1849" s="10"/>
      <c r="O1849" s="29"/>
    </row>
    <row r="1850" spans="3:15" s="12" customFormat="1" ht="11.25">
      <c r="C1850" s="125"/>
      <c r="G1850" s="10"/>
      <c r="I1850" s="10"/>
      <c r="J1850" s="10"/>
      <c r="K1850" s="10"/>
      <c r="M1850" s="10"/>
      <c r="O1850" s="29"/>
    </row>
    <row r="1851" spans="3:15" s="12" customFormat="1" ht="11.25">
      <c r="C1851" s="125"/>
      <c r="G1851" s="10"/>
      <c r="I1851" s="10"/>
      <c r="J1851" s="10"/>
      <c r="K1851" s="10"/>
      <c r="M1851" s="10"/>
      <c r="O1851" s="29"/>
    </row>
    <row r="1852" spans="3:15" s="12" customFormat="1" ht="11.25">
      <c r="C1852" s="125"/>
      <c r="G1852" s="10"/>
      <c r="I1852" s="10"/>
      <c r="J1852" s="10"/>
      <c r="K1852" s="10"/>
      <c r="M1852" s="10"/>
      <c r="O1852" s="29"/>
    </row>
    <row r="1853" spans="3:15" s="12" customFormat="1" ht="11.25">
      <c r="C1853" s="125"/>
      <c r="G1853" s="10"/>
      <c r="I1853" s="10"/>
      <c r="J1853" s="10"/>
      <c r="K1853" s="10"/>
      <c r="M1853" s="10"/>
      <c r="O1853" s="29"/>
    </row>
    <row r="1854" spans="3:15" s="12" customFormat="1" ht="11.25">
      <c r="C1854" s="125"/>
      <c r="G1854" s="10"/>
      <c r="I1854" s="10"/>
      <c r="J1854" s="10"/>
      <c r="K1854" s="10"/>
      <c r="M1854" s="10"/>
      <c r="O1854" s="29"/>
    </row>
    <row r="1855" spans="3:15" s="12" customFormat="1" ht="11.25">
      <c r="C1855" s="125"/>
      <c r="G1855" s="10"/>
      <c r="I1855" s="10"/>
      <c r="J1855" s="10"/>
      <c r="K1855" s="10"/>
      <c r="M1855" s="10"/>
      <c r="O1855" s="29"/>
    </row>
    <row r="1856" spans="3:15" s="12" customFormat="1" ht="11.25">
      <c r="C1856" s="125"/>
      <c r="G1856" s="10"/>
      <c r="I1856" s="10"/>
      <c r="J1856" s="10"/>
      <c r="K1856" s="10"/>
      <c r="M1856" s="10"/>
      <c r="O1856" s="29"/>
    </row>
    <row r="1857" spans="3:15" s="12" customFormat="1" ht="11.25">
      <c r="C1857" s="125"/>
      <c r="G1857" s="10"/>
      <c r="I1857" s="10"/>
      <c r="J1857" s="10"/>
      <c r="K1857" s="10"/>
      <c r="M1857" s="10"/>
      <c r="O1857" s="29"/>
    </row>
    <row r="1858" spans="3:15" s="12" customFormat="1" ht="11.25">
      <c r="C1858" s="125"/>
      <c r="G1858" s="10"/>
      <c r="I1858" s="10"/>
      <c r="J1858" s="10"/>
      <c r="K1858" s="10"/>
      <c r="M1858" s="10"/>
      <c r="O1858" s="29"/>
    </row>
    <row r="1859" spans="3:15" s="12" customFormat="1" ht="11.25">
      <c r="C1859" s="125"/>
      <c r="G1859" s="10"/>
      <c r="I1859" s="10"/>
      <c r="J1859" s="10"/>
      <c r="K1859" s="10"/>
      <c r="M1859" s="10"/>
      <c r="O1859" s="29"/>
    </row>
    <row r="1860" spans="3:15" s="12" customFormat="1" ht="11.25">
      <c r="C1860" s="125"/>
      <c r="G1860" s="10"/>
      <c r="I1860" s="10"/>
      <c r="J1860" s="10"/>
      <c r="K1860" s="10"/>
      <c r="M1860" s="10"/>
      <c r="O1860" s="29"/>
    </row>
    <row r="1861" spans="3:15" s="12" customFormat="1" ht="11.25">
      <c r="C1861" s="125"/>
      <c r="G1861" s="10"/>
      <c r="I1861" s="10"/>
      <c r="J1861" s="10"/>
      <c r="K1861" s="10"/>
      <c r="M1861" s="10"/>
      <c r="O1861" s="29"/>
    </row>
    <row r="1862" spans="3:15" s="12" customFormat="1" ht="11.25">
      <c r="C1862" s="125"/>
      <c r="G1862" s="10"/>
      <c r="I1862" s="10"/>
      <c r="J1862" s="10"/>
      <c r="K1862" s="10"/>
      <c r="M1862" s="10"/>
      <c r="O1862" s="29"/>
    </row>
    <row r="1863" spans="3:15" s="12" customFormat="1" ht="11.25">
      <c r="C1863" s="125"/>
      <c r="G1863" s="10"/>
      <c r="I1863" s="10"/>
      <c r="J1863" s="10"/>
      <c r="K1863" s="10"/>
      <c r="M1863" s="10"/>
      <c r="O1863" s="29"/>
    </row>
    <row r="1864" spans="3:15" s="12" customFormat="1" ht="11.25">
      <c r="C1864" s="125"/>
      <c r="G1864" s="10"/>
      <c r="I1864" s="10"/>
      <c r="J1864" s="10"/>
      <c r="K1864" s="10"/>
      <c r="M1864" s="10"/>
      <c r="O1864" s="29"/>
    </row>
    <row r="1865" spans="3:15" s="12" customFormat="1" ht="11.25">
      <c r="C1865" s="125"/>
      <c r="G1865" s="10"/>
      <c r="I1865" s="10"/>
      <c r="J1865" s="10"/>
      <c r="K1865" s="10"/>
      <c r="M1865" s="10"/>
      <c r="O1865" s="29"/>
    </row>
    <row r="1866" spans="3:15" s="12" customFormat="1" ht="11.25">
      <c r="C1866" s="125"/>
      <c r="G1866" s="10"/>
      <c r="I1866" s="10"/>
      <c r="J1866" s="10"/>
      <c r="K1866" s="10"/>
      <c r="M1866" s="10"/>
      <c r="O1866" s="29"/>
    </row>
    <row r="1867" spans="3:15" s="12" customFormat="1" ht="11.25">
      <c r="C1867" s="125"/>
      <c r="G1867" s="10"/>
      <c r="I1867" s="10"/>
      <c r="J1867" s="10"/>
      <c r="K1867" s="10"/>
      <c r="M1867" s="10"/>
      <c r="O1867" s="29"/>
    </row>
    <row r="1868" spans="3:15" s="12" customFormat="1" ht="11.25">
      <c r="C1868" s="125"/>
      <c r="G1868" s="10"/>
      <c r="I1868" s="10"/>
      <c r="J1868" s="10"/>
      <c r="K1868" s="10"/>
      <c r="M1868" s="10"/>
      <c r="O1868" s="29"/>
    </row>
    <row r="1869" spans="3:15" s="12" customFormat="1" ht="11.25">
      <c r="C1869" s="125"/>
      <c r="G1869" s="10"/>
      <c r="I1869" s="10"/>
      <c r="J1869" s="10"/>
      <c r="K1869" s="10"/>
      <c r="M1869" s="10"/>
      <c r="O1869" s="29"/>
    </row>
    <row r="1870" spans="3:15" s="12" customFormat="1" ht="11.25">
      <c r="C1870" s="125"/>
      <c r="G1870" s="10"/>
      <c r="I1870" s="10"/>
      <c r="J1870" s="10"/>
      <c r="K1870" s="10"/>
      <c r="M1870" s="10"/>
      <c r="O1870" s="29"/>
    </row>
    <row r="1871" spans="3:15" s="12" customFormat="1" ht="11.25">
      <c r="C1871" s="125"/>
      <c r="G1871" s="10"/>
      <c r="I1871" s="10"/>
      <c r="J1871" s="10"/>
      <c r="K1871" s="10"/>
      <c r="M1871" s="10"/>
      <c r="O1871" s="29"/>
    </row>
    <row r="1872" spans="3:15" s="12" customFormat="1" ht="11.25">
      <c r="C1872" s="125"/>
      <c r="G1872" s="10"/>
      <c r="I1872" s="10"/>
      <c r="J1872" s="10"/>
      <c r="K1872" s="10"/>
      <c r="M1872" s="10"/>
      <c r="O1872" s="29"/>
    </row>
    <row r="1873" spans="3:15" s="12" customFormat="1" ht="11.25">
      <c r="C1873" s="125"/>
      <c r="G1873" s="10"/>
      <c r="I1873" s="10"/>
      <c r="J1873" s="10"/>
      <c r="K1873" s="10"/>
      <c r="M1873" s="10"/>
      <c r="O1873" s="29"/>
    </row>
    <row r="1874" spans="3:15" s="12" customFormat="1" ht="11.25">
      <c r="C1874" s="125"/>
      <c r="G1874" s="10"/>
      <c r="I1874" s="10"/>
      <c r="J1874" s="10"/>
      <c r="K1874" s="10"/>
      <c r="M1874" s="10"/>
      <c r="O1874" s="29"/>
    </row>
    <row r="1875" spans="3:15" s="12" customFormat="1" ht="11.25">
      <c r="C1875" s="125"/>
      <c r="G1875" s="10"/>
      <c r="I1875" s="10"/>
      <c r="J1875" s="10"/>
      <c r="K1875" s="10"/>
      <c r="M1875" s="10"/>
      <c r="O1875" s="29"/>
    </row>
    <row r="1876" spans="3:15" s="12" customFormat="1" ht="11.25">
      <c r="C1876" s="125"/>
      <c r="G1876" s="10"/>
      <c r="I1876" s="10"/>
      <c r="J1876" s="10"/>
      <c r="K1876" s="10"/>
      <c r="M1876" s="10"/>
      <c r="O1876" s="29"/>
    </row>
    <row r="1877" spans="3:15" s="12" customFormat="1" ht="11.25">
      <c r="C1877" s="125"/>
      <c r="G1877" s="10"/>
      <c r="I1877" s="10"/>
      <c r="J1877" s="10"/>
      <c r="K1877" s="10"/>
      <c r="M1877" s="10"/>
      <c r="O1877" s="29"/>
    </row>
    <row r="1878" spans="3:15" s="12" customFormat="1" ht="11.25">
      <c r="C1878" s="125"/>
      <c r="G1878" s="10"/>
      <c r="I1878" s="10"/>
      <c r="J1878" s="10"/>
      <c r="K1878" s="10"/>
      <c r="M1878" s="10"/>
      <c r="O1878" s="29"/>
    </row>
    <row r="1879" spans="3:15" s="12" customFormat="1" ht="11.25">
      <c r="C1879" s="125"/>
      <c r="G1879" s="10"/>
      <c r="I1879" s="10"/>
      <c r="J1879" s="10"/>
      <c r="K1879" s="10"/>
      <c r="M1879" s="10"/>
      <c r="O1879" s="29"/>
    </row>
    <row r="1880" spans="3:15" s="12" customFormat="1" ht="11.25">
      <c r="C1880" s="125"/>
      <c r="G1880" s="10"/>
      <c r="I1880" s="10"/>
      <c r="J1880" s="10"/>
      <c r="K1880" s="10"/>
      <c r="M1880" s="10"/>
      <c r="O1880" s="29"/>
    </row>
    <row r="1881" spans="3:15" s="12" customFormat="1" ht="11.25">
      <c r="C1881" s="125"/>
      <c r="G1881" s="10"/>
      <c r="I1881" s="10"/>
      <c r="J1881" s="10"/>
      <c r="K1881" s="10"/>
      <c r="M1881" s="10"/>
      <c r="O1881" s="29"/>
    </row>
    <row r="1882" spans="3:15" s="12" customFormat="1" ht="11.25">
      <c r="C1882" s="125"/>
      <c r="G1882" s="10"/>
      <c r="I1882" s="10"/>
      <c r="J1882" s="10"/>
      <c r="K1882" s="10"/>
      <c r="M1882" s="10"/>
      <c r="O1882" s="29"/>
    </row>
    <row r="1883" spans="3:15" s="12" customFormat="1" ht="11.25">
      <c r="C1883" s="125"/>
      <c r="G1883" s="10"/>
      <c r="I1883" s="10"/>
      <c r="J1883" s="10"/>
      <c r="K1883" s="10"/>
      <c r="M1883" s="10"/>
      <c r="O1883" s="29"/>
    </row>
    <row r="1884" spans="3:15" s="12" customFormat="1" ht="11.25">
      <c r="C1884" s="125"/>
      <c r="G1884" s="10"/>
      <c r="I1884" s="10"/>
      <c r="J1884" s="10"/>
      <c r="K1884" s="10"/>
      <c r="M1884" s="10"/>
      <c r="O1884" s="29"/>
    </row>
    <row r="1885" spans="3:15" s="12" customFormat="1" ht="11.25">
      <c r="C1885" s="125"/>
      <c r="G1885" s="10"/>
      <c r="I1885" s="10"/>
      <c r="J1885" s="10"/>
      <c r="K1885" s="10"/>
      <c r="M1885" s="10"/>
      <c r="O1885" s="29"/>
    </row>
    <row r="1886" spans="3:15" s="12" customFormat="1" ht="11.25">
      <c r="C1886" s="125"/>
      <c r="G1886" s="10"/>
      <c r="I1886" s="10"/>
      <c r="J1886" s="10"/>
      <c r="K1886" s="10"/>
      <c r="M1886" s="10"/>
      <c r="O1886" s="29"/>
    </row>
    <row r="1887" spans="3:15" s="12" customFormat="1" ht="11.25">
      <c r="C1887" s="125"/>
      <c r="G1887" s="10"/>
      <c r="I1887" s="10"/>
      <c r="J1887" s="10"/>
      <c r="K1887" s="10"/>
      <c r="M1887" s="10"/>
      <c r="O1887" s="29"/>
    </row>
    <row r="1888" spans="3:15" s="12" customFormat="1" ht="11.25">
      <c r="C1888" s="125"/>
      <c r="G1888" s="10"/>
      <c r="I1888" s="10"/>
      <c r="J1888" s="10"/>
      <c r="K1888" s="10"/>
      <c r="M1888" s="10"/>
      <c r="O1888" s="29"/>
    </row>
    <row r="1889" spans="3:15" s="12" customFormat="1" ht="11.25">
      <c r="C1889" s="125"/>
      <c r="G1889" s="10"/>
      <c r="I1889" s="10"/>
      <c r="J1889" s="10"/>
      <c r="K1889" s="10"/>
      <c r="M1889" s="10"/>
      <c r="O1889" s="29"/>
    </row>
    <row r="1890" spans="3:15" s="12" customFormat="1" ht="11.25">
      <c r="C1890" s="125"/>
      <c r="G1890" s="10"/>
      <c r="I1890" s="10"/>
      <c r="J1890" s="10"/>
      <c r="K1890" s="10"/>
      <c r="M1890" s="10"/>
      <c r="O1890" s="29"/>
    </row>
    <row r="1891" spans="3:15" s="12" customFormat="1" ht="11.25">
      <c r="C1891" s="125"/>
      <c r="G1891" s="10"/>
      <c r="I1891" s="10"/>
      <c r="J1891" s="10"/>
      <c r="K1891" s="10"/>
      <c r="M1891" s="10"/>
      <c r="O1891" s="29"/>
    </row>
    <row r="1892" spans="3:15" s="12" customFormat="1" ht="11.25">
      <c r="C1892" s="125"/>
      <c r="G1892" s="10"/>
      <c r="I1892" s="10"/>
      <c r="J1892" s="10"/>
      <c r="K1892" s="10"/>
      <c r="M1892" s="10"/>
      <c r="O1892" s="29"/>
    </row>
    <row r="1893" spans="3:15" s="12" customFormat="1" ht="11.25">
      <c r="C1893" s="125"/>
      <c r="G1893" s="10"/>
      <c r="I1893" s="10"/>
      <c r="J1893" s="10"/>
      <c r="K1893" s="10"/>
      <c r="M1893" s="10"/>
      <c r="O1893" s="29"/>
    </row>
    <row r="1894" spans="3:15" s="12" customFormat="1" ht="11.25">
      <c r="C1894" s="125"/>
      <c r="G1894" s="10"/>
      <c r="I1894" s="10"/>
      <c r="J1894" s="10"/>
      <c r="K1894" s="10"/>
      <c r="M1894" s="10"/>
      <c r="O1894" s="29"/>
    </row>
    <row r="1895" spans="3:15" s="12" customFormat="1" ht="11.25">
      <c r="C1895" s="125"/>
      <c r="G1895" s="10"/>
      <c r="I1895" s="10"/>
      <c r="J1895" s="10"/>
      <c r="K1895" s="10"/>
      <c r="M1895" s="10"/>
      <c r="O1895" s="29"/>
    </row>
    <row r="1896" spans="3:15" s="12" customFormat="1" ht="11.25">
      <c r="C1896" s="125"/>
      <c r="G1896" s="10"/>
      <c r="I1896" s="10"/>
      <c r="J1896" s="10"/>
      <c r="K1896" s="10"/>
      <c r="M1896" s="10"/>
      <c r="O1896" s="29"/>
    </row>
    <row r="1897" spans="3:15" s="12" customFormat="1" ht="11.25">
      <c r="C1897" s="125"/>
      <c r="G1897" s="10"/>
      <c r="I1897" s="10"/>
      <c r="J1897" s="10"/>
      <c r="K1897" s="10"/>
      <c r="M1897" s="10"/>
      <c r="O1897" s="29"/>
    </row>
    <row r="1898" spans="3:15" s="12" customFormat="1" ht="11.25">
      <c r="C1898" s="125"/>
      <c r="G1898" s="10"/>
      <c r="I1898" s="10"/>
      <c r="J1898" s="10"/>
      <c r="K1898" s="10"/>
      <c r="M1898" s="10"/>
      <c r="O1898" s="29"/>
    </row>
    <row r="1899" spans="3:15" s="12" customFormat="1" ht="11.25">
      <c r="C1899" s="125"/>
      <c r="G1899" s="10"/>
      <c r="I1899" s="10"/>
      <c r="J1899" s="10"/>
      <c r="K1899" s="10"/>
      <c r="M1899" s="10"/>
      <c r="O1899" s="29"/>
    </row>
    <row r="1900" spans="3:15" s="12" customFormat="1" ht="11.25">
      <c r="C1900" s="125"/>
      <c r="G1900" s="10"/>
      <c r="I1900" s="10"/>
      <c r="J1900" s="10"/>
      <c r="K1900" s="10"/>
      <c r="M1900" s="10"/>
      <c r="O1900" s="29"/>
    </row>
    <row r="1901" spans="3:15" s="12" customFormat="1" ht="11.25">
      <c r="C1901" s="125"/>
      <c r="G1901" s="10"/>
      <c r="I1901" s="10"/>
      <c r="J1901" s="10"/>
      <c r="K1901" s="10"/>
      <c r="M1901" s="10"/>
      <c r="O1901" s="29"/>
    </row>
    <row r="1902" spans="3:15" s="12" customFormat="1" ht="11.25">
      <c r="C1902" s="125"/>
      <c r="G1902" s="10"/>
      <c r="I1902" s="10"/>
      <c r="J1902" s="10"/>
      <c r="K1902" s="10"/>
      <c r="M1902" s="10"/>
      <c r="O1902" s="29"/>
    </row>
    <row r="1903" spans="3:15" s="12" customFormat="1" ht="11.25">
      <c r="C1903" s="125"/>
      <c r="G1903" s="10"/>
      <c r="I1903" s="10"/>
      <c r="J1903" s="10"/>
      <c r="K1903" s="10"/>
      <c r="M1903" s="10"/>
      <c r="O1903" s="29"/>
    </row>
    <row r="1904" spans="3:15" s="12" customFormat="1" ht="11.25">
      <c r="C1904" s="125"/>
      <c r="G1904" s="10"/>
      <c r="I1904" s="10"/>
      <c r="J1904" s="10"/>
      <c r="K1904" s="10"/>
      <c r="M1904" s="10"/>
      <c r="O1904" s="29"/>
    </row>
    <row r="1905" spans="3:15" s="12" customFormat="1" ht="11.25">
      <c r="C1905" s="125"/>
      <c r="G1905" s="10"/>
      <c r="I1905" s="10"/>
      <c r="J1905" s="10"/>
      <c r="K1905" s="10"/>
      <c r="M1905" s="10"/>
      <c r="O1905" s="29"/>
    </row>
    <row r="1906" spans="3:15" s="12" customFormat="1" ht="11.25">
      <c r="C1906" s="125"/>
      <c r="G1906" s="10"/>
      <c r="I1906" s="10"/>
      <c r="J1906" s="10"/>
      <c r="K1906" s="10"/>
      <c r="M1906" s="10"/>
      <c r="O1906" s="29"/>
    </row>
    <row r="1907" spans="3:15" s="12" customFormat="1" ht="11.25">
      <c r="C1907" s="125"/>
      <c r="G1907" s="10"/>
      <c r="I1907" s="10"/>
      <c r="J1907" s="10"/>
      <c r="K1907" s="10"/>
      <c r="M1907" s="10"/>
      <c r="O1907" s="29"/>
    </row>
    <row r="1908" spans="3:15" s="12" customFormat="1" ht="11.25">
      <c r="C1908" s="125"/>
      <c r="G1908" s="10"/>
      <c r="I1908" s="10"/>
      <c r="J1908" s="10"/>
      <c r="K1908" s="10"/>
      <c r="M1908" s="10"/>
      <c r="O1908" s="29"/>
    </row>
    <row r="1909" spans="3:15" s="12" customFormat="1" ht="11.25">
      <c r="C1909" s="125"/>
      <c r="G1909" s="10"/>
      <c r="I1909" s="10"/>
      <c r="J1909" s="10"/>
      <c r="K1909" s="10"/>
      <c r="M1909" s="10"/>
      <c r="O1909" s="29"/>
    </row>
    <row r="1910" spans="3:15" s="12" customFormat="1" ht="11.25">
      <c r="C1910" s="125"/>
      <c r="G1910" s="10"/>
      <c r="I1910" s="10"/>
      <c r="J1910" s="10"/>
      <c r="K1910" s="10"/>
      <c r="M1910" s="10"/>
      <c r="O1910" s="29"/>
    </row>
    <row r="1911" spans="3:15" s="12" customFormat="1" ht="11.25">
      <c r="C1911" s="125"/>
      <c r="G1911" s="10"/>
      <c r="I1911" s="10"/>
      <c r="J1911" s="10"/>
      <c r="K1911" s="10"/>
      <c r="M1911" s="10"/>
      <c r="O1911" s="29"/>
    </row>
    <row r="1912" spans="3:15" s="12" customFormat="1" ht="11.25">
      <c r="C1912" s="125"/>
      <c r="G1912" s="10"/>
      <c r="I1912" s="10"/>
      <c r="J1912" s="10"/>
      <c r="K1912" s="10"/>
      <c r="M1912" s="10"/>
      <c r="O1912" s="29"/>
    </row>
    <row r="1913" spans="3:15" s="12" customFormat="1" ht="11.25">
      <c r="C1913" s="125"/>
      <c r="G1913" s="10"/>
      <c r="I1913" s="10"/>
      <c r="J1913" s="10"/>
      <c r="K1913" s="10"/>
      <c r="M1913" s="10"/>
      <c r="O1913" s="29"/>
    </row>
    <row r="1914" spans="3:15" s="12" customFormat="1" ht="11.25">
      <c r="C1914" s="125"/>
      <c r="G1914" s="10"/>
      <c r="I1914" s="10"/>
      <c r="J1914" s="10"/>
      <c r="K1914" s="10"/>
      <c r="M1914" s="10"/>
      <c r="O1914" s="29"/>
    </row>
    <row r="1915" spans="3:15" s="12" customFormat="1" ht="11.25">
      <c r="C1915" s="125"/>
      <c r="G1915" s="10"/>
      <c r="I1915" s="10"/>
      <c r="J1915" s="10"/>
      <c r="K1915" s="10"/>
      <c r="M1915" s="10"/>
      <c r="O1915" s="29"/>
    </row>
    <row r="1916" spans="3:15" s="12" customFormat="1" ht="11.25">
      <c r="C1916" s="125"/>
      <c r="G1916" s="10"/>
      <c r="I1916" s="10"/>
      <c r="J1916" s="10"/>
      <c r="K1916" s="10"/>
      <c r="M1916" s="10"/>
      <c r="O1916" s="29"/>
    </row>
    <row r="1917" spans="3:15" s="12" customFormat="1" ht="11.25">
      <c r="C1917" s="125"/>
      <c r="G1917" s="10"/>
      <c r="I1917" s="10"/>
      <c r="J1917" s="10"/>
      <c r="K1917" s="10"/>
      <c r="M1917" s="10"/>
      <c r="O1917" s="29"/>
    </row>
    <row r="1918" spans="3:15" s="12" customFormat="1" ht="11.25">
      <c r="C1918" s="125"/>
      <c r="G1918" s="10"/>
      <c r="I1918" s="10"/>
      <c r="J1918" s="10"/>
      <c r="K1918" s="10"/>
      <c r="M1918" s="10"/>
      <c r="O1918" s="29"/>
    </row>
    <row r="1919" spans="3:15" s="12" customFormat="1" ht="11.25">
      <c r="C1919" s="125"/>
      <c r="G1919" s="10"/>
      <c r="I1919" s="10"/>
      <c r="J1919" s="10"/>
      <c r="K1919" s="10"/>
      <c r="M1919" s="10"/>
      <c r="O1919" s="29"/>
    </row>
    <row r="1920" spans="3:15" s="12" customFormat="1" ht="11.25">
      <c r="C1920" s="125"/>
      <c r="G1920" s="10"/>
      <c r="I1920" s="10"/>
      <c r="J1920" s="10"/>
      <c r="K1920" s="10"/>
      <c r="M1920" s="10"/>
      <c r="O1920" s="29"/>
    </row>
    <row r="1921" spans="3:15" s="12" customFormat="1" ht="11.25">
      <c r="C1921" s="125"/>
      <c r="G1921" s="10"/>
      <c r="I1921" s="10"/>
      <c r="J1921" s="10"/>
      <c r="K1921" s="10"/>
      <c r="M1921" s="10"/>
      <c r="O1921" s="29"/>
    </row>
    <row r="1922" spans="3:15" s="12" customFormat="1" ht="11.25">
      <c r="C1922" s="125"/>
      <c r="G1922" s="10"/>
      <c r="I1922" s="10"/>
      <c r="J1922" s="10"/>
      <c r="K1922" s="10"/>
      <c r="M1922" s="10"/>
      <c r="O1922" s="29"/>
    </row>
    <row r="1923" spans="3:15" s="12" customFormat="1" ht="11.25">
      <c r="C1923" s="125"/>
      <c r="G1923" s="10"/>
      <c r="I1923" s="10"/>
      <c r="J1923" s="10"/>
      <c r="K1923" s="10"/>
      <c r="M1923" s="10"/>
      <c r="O1923" s="29"/>
    </row>
    <row r="1924" spans="3:15" s="12" customFormat="1" ht="11.25">
      <c r="C1924" s="125"/>
      <c r="G1924" s="10"/>
      <c r="I1924" s="10"/>
      <c r="J1924" s="10"/>
      <c r="K1924" s="10"/>
      <c r="M1924" s="10"/>
      <c r="O1924" s="29"/>
    </row>
    <row r="1925" spans="3:15" s="12" customFormat="1" ht="11.25">
      <c r="C1925" s="125"/>
      <c r="G1925" s="10"/>
      <c r="I1925" s="10"/>
      <c r="J1925" s="10"/>
      <c r="K1925" s="10"/>
      <c r="M1925" s="10"/>
      <c r="O1925" s="29"/>
    </row>
    <row r="1926" spans="3:15" s="12" customFormat="1" ht="11.25">
      <c r="C1926" s="125"/>
      <c r="G1926" s="10"/>
      <c r="I1926" s="10"/>
      <c r="J1926" s="10"/>
      <c r="K1926" s="10"/>
      <c r="M1926" s="10"/>
      <c r="O1926" s="29"/>
    </row>
    <row r="1927" spans="3:15" s="12" customFormat="1" ht="11.25">
      <c r="C1927" s="125"/>
      <c r="G1927" s="10"/>
      <c r="I1927" s="10"/>
      <c r="J1927" s="10"/>
      <c r="K1927" s="10"/>
      <c r="M1927" s="10"/>
      <c r="O1927" s="29"/>
    </row>
    <row r="1928" spans="3:15" s="12" customFormat="1" ht="11.25">
      <c r="C1928" s="125"/>
      <c r="G1928" s="10"/>
      <c r="I1928" s="10"/>
      <c r="J1928" s="10"/>
      <c r="K1928" s="10"/>
      <c r="M1928" s="10"/>
      <c r="O1928" s="29"/>
    </row>
    <row r="1929" spans="3:15" s="12" customFormat="1" ht="11.25">
      <c r="C1929" s="125"/>
      <c r="G1929" s="10"/>
      <c r="I1929" s="10"/>
      <c r="J1929" s="10"/>
      <c r="K1929" s="10"/>
      <c r="M1929" s="10"/>
      <c r="O1929" s="29"/>
    </row>
    <row r="1930" spans="3:15" s="12" customFormat="1" ht="11.25">
      <c r="C1930" s="125"/>
      <c r="G1930" s="10"/>
      <c r="I1930" s="10"/>
      <c r="J1930" s="10"/>
      <c r="K1930" s="10"/>
      <c r="M1930" s="10"/>
      <c r="O1930" s="29"/>
    </row>
    <row r="1931" spans="3:15" s="12" customFormat="1" ht="11.25">
      <c r="C1931" s="125"/>
      <c r="G1931" s="10"/>
      <c r="I1931" s="10"/>
      <c r="J1931" s="10"/>
      <c r="K1931" s="10"/>
      <c r="M1931" s="10"/>
      <c r="O1931" s="29"/>
    </row>
    <row r="1932" spans="3:15" s="12" customFormat="1" ht="11.25">
      <c r="C1932" s="125"/>
      <c r="G1932" s="10"/>
      <c r="I1932" s="10"/>
      <c r="J1932" s="10"/>
      <c r="K1932" s="10"/>
      <c r="M1932" s="10"/>
      <c r="O1932" s="29"/>
    </row>
    <row r="1933" spans="3:15" s="12" customFormat="1" ht="11.25">
      <c r="C1933" s="125"/>
      <c r="G1933" s="10"/>
      <c r="I1933" s="10"/>
      <c r="J1933" s="10"/>
      <c r="K1933" s="10"/>
      <c r="M1933" s="10"/>
      <c r="O1933" s="29"/>
    </row>
    <row r="1934" spans="3:15" s="12" customFormat="1" ht="11.25">
      <c r="C1934" s="125"/>
      <c r="G1934" s="10"/>
      <c r="I1934" s="10"/>
      <c r="J1934" s="10"/>
      <c r="K1934" s="10"/>
      <c r="M1934" s="10"/>
      <c r="O1934" s="29"/>
    </row>
    <row r="1935" spans="3:15" s="12" customFormat="1" ht="11.25">
      <c r="C1935" s="125"/>
      <c r="G1935" s="10"/>
      <c r="I1935" s="10"/>
      <c r="J1935" s="10"/>
      <c r="K1935" s="10"/>
      <c r="M1935" s="10"/>
      <c r="O1935" s="29"/>
    </row>
    <row r="1936" spans="3:15" s="12" customFormat="1" ht="11.25">
      <c r="C1936" s="125"/>
      <c r="G1936" s="10"/>
      <c r="I1936" s="10"/>
      <c r="J1936" s="10"/>
      <c r="K1936" s="10"/>
      <c r="M1936" s="10"/>
      <c r="O1936" s="29"/>
    </row>
    <row r="1937" spans="3:15" s="12" customFormat="1" ht="11.25">
      <c r="C1937" s="125"/>
      <c r="G1937" s="10"/>
      <c r="I1937" s="10"/>
      <c r="J1937" s="10"/>
      <c r="K1937" s="10"/>
      <c r="M1937" s="10"/>
      <c r="O1937" s="29"/>
    </row>
    <row r="1938" spans="3:15" s="12" customFormat="1" ht="11.25">
      <c r="C1938" s="125"/>
      <c r="G1938" s="10"/>
      <c r="I1938" s="10"/>
      <c r="J1938" s="10"/>
      <c r="K1938" s="10"/>
      <c r="M1938" s="10"/>
      <c r="O1938" s="29"/>
    </row>
    <row r="1939" spans="3:15" s="12" customFormat="1" ht="11.25">
      <c r="C1939" s="125"/>
      <c r="G1939" s="10"/>
      <c r="I1939" s="10"/>
      <c r="J1939" s="10"/>
      <c r="K1939" s="10"/>
      <c r="M1939" s="10"/>
      <c r="O1939" s="29"/>
    </row>
    <row r="1940" spans="3:15" s="12" customFormat="1" ht="11.25">
      <c r="C1940" s="125"/>
      <c r="G1940" s="10"/>
      <c r="I1940" s="10"/>
      <c r="J1940" s="10"/>
      <c r="K1940" s="10"/>
      <c r="M1940" s="10"/>
      <c r="O1940" s="29"/>
    </row>
    <row r="1941" spans="3:15" s="12" customFormat="1" ht="11.25">
      <c r="C1941" s="125"/>
      <c r="G1941" s="10"/>
      <c r="I1941" s="10"/>
      <c r="J1941" s="10"/>
      <c r="K1941" s="10"/>
      <c r="M1941" s="10"/>
      <c r="O1941" s="29"/>
    </row>
    <row r="1942" spans="3:15" s="12" customFormat="1" ht="11.25">
      <c r="C1942" s="125"/>
      <c r="G1942" s="10"/>
      <c r="I1942" s="10"/>
      <c r="J1942" s="10"/>
      <c r="K1942" s="10"/>
      <c r="M1942" s="10"/>
      <c r="O1942" s="29"/>
    </row>
    <row r="1943" spans="3:15" s="12" customFormat="1" ht="11.25">
      <c r="C1943" s="125"/>
      <c r="G1943" s="10"/>
      <c r="I1943" s="10"/>
      <c r="J1943" s="10"/>
      <c r="K1943" s="10"/>
      <c r="M1943" s="10"/>
      <c r="O1943" s="29"/>
    </row>
    <row r="1944" spans="3:15" s="12" customFormat="1" ht="11.25">
      <c r="C1944" s="125"/>
      <c r="G1944" s="10"/>
      <c r="I1944" s="10"/>
      <c r="J1944" s="10"/>
      <c r="K1944" s="10"/>
      <c r="M1944" s="10"/>
      <c r="O1944" s="29"/>
    </row>
    <row r="1945" spans="3:15" s="12" customFormat="1" ht="11.25">
      <c r="C1945" s="125"/>
      <c r="G1945" s="10"/>
      <c r="I1945" s="10"/>
      <c r="J1945" s="10"/>
      <c r="K1945" s="10"/>
      <c r="M1945" s="10"/>
      <c r="O1945" s="29"/>
    </row>
    <row r="1946" spans="3:15" s="12" customFormat="1" ht="11.25">
      <c r="C1946" s="125"/>
      <c r="G1946" s="10"/>
      <c r="I1946" s="10"/>
      <c r="J1946" s="10"/>
      <c r="K1946" s="10"/>
      <c r="M1946" s="10"/>
      <c r="O1946" s="29"/>
    </row>
    <row r="1947" spans="3:15" s="12" customFormat="1" ht="11.25">
      <c r="C1947" s="125"/>
      <c r="G1947" s="10"/>
      <c r="I1947" s="10"/>
      <c r="J1947" s="10"/>
      <c r="K1947" s="10"/>
      <c r="M1947" s="10"/>
      <c r="O1947" s="29"/>
    </row>
    <row r="1948" spans="3:15" s="12" customFormat="1" ht="11.25">
      <c r="C1948" s="125"/>
      <c r="G1948" s="10"/>
      <c r="I1948" s="10"/>
      <c r="J1948" s="10"/>
      <c r="K1948" s="10"/>
      <c r="M1948" s="10"/>
      <c r="O1948" s="29"/>
    </row>
    <row r="1949" spans="3:15" s="12" customFormat="1" ht="11.25">
      <c r="C1949" s="125"/>
      <c r="G1949" s="10"/>
      <c r="I1949" s="10"/>
      <c r="J1949" s="10"/>
      <c r="K1949" s="10"/>
      <c r="M1949" s="10"/>
      <c r="O1949" s="29"/>
    </row>
    <row r="1950" spans="3:15" s="12" customFormat="1" ht="11.25">
      <c r="C1950" s="125"/>
      <c r="G1950" s="10"/>
      <c r="I1950" s="10"/>
      <c r="J1950" s="10"/>
      <c r="K1950" s="10"/>
      <c r="M1950" s="10"/>
      <c r="O1950" s="29"/>
    </row>
    <row r="1951" spans="3:15" s="12" customFormat="1" ht="11.25">
      <c r="C1951" s="125"/>
      <c r="G1951" s="10"/>
      <c r="I1951" s="10"/>
      <c r="J1951" s="10"/>
      <c r="K1951" s="10"/>
      <c r="M1951" s="10"/>
      <c r="O1951" s="29"/>
    </row>
    <row r="1952" spans="3:15" s="12" customFormat="1" ht="11.25">
      <c r="C1952" s="125"/>
      <c r="G1952" s="10"/>
      <c r="I1952" s="10"/>
      <c r="J1952" s="10"/>
      <c r="K1952" s="10"/>
      <c r="M1952" s="10"/>
      <c r="O1952" s="29"/>
    </row>
    <row r="1953" spans="3:15" s="12" customFormat="1" ht="11.25">
      <c r="C1953" s="125"/>
      <c r="G1953" s="10"/>
      <c r="I1953" s="10"/>
      <c r="J1953" s="10"/>
      <c r="K1953" s="10"/>
      <c r="M1953" s="10"/>
      <c r="O1953" s="29"/>
    </row>
    <row r="1954" spans="3:15" s="12" customFormat="1" ht="11.25">
      <c r="C1954" s="125"/>
      <c r="G1954" s="10"/>
      <c r="I1954" s="10"/>
      <c r="J1954" s="10"/>
      <c r="K1954" s="10"/>
      <c r="M1954" s="10"/>
      <c r="O1954" s="29"/>
    </row>
    <row r="1955" spans="3:15" s="12" customFormat="1" ht="11.25">
      <c r="C1955" s="125"/>
      <c r="G1955" s="10"/>
      <c r="I1955" s="10"/>
      <c r="J1955" s="10"/>
      <c r="K1955" s="10"/>
      <c r="M1955" s="10"/>
      <c r="O1955" s="29"/>
    </row>
    <row r="1956" spans="3:15" s="12" customFormat="1" ht="11.25">
      <c r="C1956" s="125"/>
      <c r="G1956" s="10"/>
      <c r="I1956" s="10"/>
      <c r="J1956" s="10"/>
      <c r="K1956" s="10"/>
      <c r="M1956" s="10"/>
      <c r="O1956" s="29"/>
    </row>
    <row r="1957" spans="3:15" s="12" customFormat="1" ht="11.25">
      <c r="C1957" s="125"/>
      <c r="G1957" s="10"/>
      <c r="I1957" s="10"/>
      <c r="J1957" s="10"/>
      <c r="K1957" s="10"/>
      <c r="M1957" s="10"/>
      <c r="O1957" s="29"/>
    </row>
    <row r="1958" spans="3:15" s="12" customFormat="1" ht="11.25">
      <c r="C1958" s="125"/>
      <c r="G1958" s="10"/>
      <c r="I1958" s="10"/>
      <c r="J1958" s="10"/>
      <c r="K1958" s="10"/>
      <c r="M1958" s="10"/>
      <c r="O1958" s="29"/>
    </row>
    <row r="1959" spans="3:15" s="12" customFormat="1" ht="11.25">
      <c r="C1959" s="125"/>
      <c r="G1959" s="10"/>
      <c r="I1959" s="10"/>
      <c r="J1959" s="10"/>
      <c r="K1959" s="10"/>
      <c r="M1959" s="10"/>
      <c r="O1959" s="29"/>
    </row>
    <row r="1960" spans="3:15" s="12" customFormat="1" ht="11.25">
      <c r="C1960" s="125"/>
      <c r="G1960" s="10"/>
      <c r="I1960" s="10"/>
      <c r="J1960" s="10"/>
      <c r="K1960" s="10"/>
      <c r="M1960" s="10"/>
      <c r="O1960" s="29"/>
    </row>
    <row r="1961" spans="3:15" s="12" customFormat="1" ht="11.25">
      <c r="C1961" s="125"/>
      <c r="G1961" s="10"/>
      <c r="I1961" s="10"/>
      <c r="J1961" s="10"/>
      <c r="K1961" s="10"/>
      <c r="M1961" s="10"/>
      <c r="O1961" s="29"/>
    </row>
    <row r="1962" spans="3:15" s="12" customFormat="1" ht="11.25">
      <c r="C1962" s="125"/>
      <c r="G1962" s="10"/>
      <c r="I1962" s="10"/>
      <c r="J1962" s="10"/>
      <c r="K1962" s="10"/>
      <c r="M1962" s="10"/>
      <c r="O1962" s="29"/>
    </row>
    <row r="1963" spans="3:15" s="12" customFormat="1" ht="11.25">
      <c r="C1963" s="125"/>
      <c r="G1963" s="10"/>
      <c r="I1963" s="10"/>
      <c r="J1963" s="10"/>
      <c r="K1963" s="10"/>
      <c r="M1963" s="10"/>
      <c r="O1963" s="29"/>
    </row>
    <row r="1964" spans="3:15" s="12" customFormat="1" ht="11.25">
      <c r="C1964" s="125"/>
      <c r="G1964" s="10"/>
      <c r="I1964" s="10"/>
      <c r="J1964" s="10"/>
      <c r="K1964" s="10"/>
      <c r="M1964" s="10"/>
      <c r="O1964" s="29"/>
    </row>
    <row r="1965" spans="3:15" s="12" customFormat="1" ht="11.25">
      <c r="C1965" s="125"/>
      <c r="G1965" s="10"/>
      <c r="I1965" s="10"/>
      <c r="J1965" s="10"/>
      <c r="K1965" s="10"/>
      <c r="M1965" s="10"/>
      <c r="O1965" s="29"/>
    </row>
    <row r="1966" spans="3:15" s="12" customFormat="1" ht="11.25">
      <c r="C1966" s="125"/>
      <c r="G1966" s="10"/>
      <c r="I1966" s="10"/>
      <c r="J1966" s="10"/>
      <c r="K1966" s="10"/>
      <c r="M1966" s="10"/>
      <c r="O1966" s="29"/>
    </row>
    <row r="1967" spans="3:15" s="12" customFormat="1" ht="11.25">
      <c r="C1967" s="125"/>
      <c r="G1967" s="10"/>
      <c r="I1967" s="10"/>
      <c r="J1967" s="10"/>
      <c r="K1967" s="10"/>
      <c r="M1967" s="10"/>
      <c r="O1967" s="29"/>
    </row>
    <row r="1968" spans="3:15" s="12" customFormat="1" ht="11.25">
      <c r="C1968" s="125"/>
      <c r="G1968" s="10"/>
      <c r="I1968" s="10"/>
      <c r="J1968" s="10"/>
      <c r="K1968" s="10"/>
      <c r="M1968" s="10"/>
      <c r="O1968" s="29"/>
    </row>
    <row r="1969" spans="3:15" s="12" customFormat="1" ht="11.25">
      <c r="C1969" s="125"/>
      <c r="G1969" s="10"/>
      <c r="I1969" s="10"/>
      <c r="J1969" s="10"/>
      <c r="K1969" s="10"/>
      <c r="M1969" s="10"/>
      <c r="O1969" s="29"/>
    </row>
    <row r="1970" spans="3:15" s="12" customFormat="1" ht="11.25">
      <c r="C1970" s="125"/>
      <c r="G1970" s="10"/>
      <c r="I1970" s="10"/>
      <c r="J1970" s="10"/>
      <c r="K1970" s="10"/>
      <c r="M1970" s="10"/>
      <c r="O1970" s="29"/>
    </row>
    <row r="1971" spans="3:15" s="12" customFormat="1" ht="11.25">
      <c r="C1971" s="125"/>
      <c r="G1971" s="10"/>
      <c r="I1971" s="10"/>
      <c r="J1971" s="10"/>
      <c r="K1971" s="10"/>
      <c r="M1971" s="10"/>
      <c r="O1971" s="29"/>
    </row>
    <row r="1972" spans="3:15" s="12" customFormat="1" ht="11.25">
      <c r="C1972" s="125"/>
      <c r="G1972" s="10"/>
      <c r="I1972" s="10"/>
      <c r="J1972" s="10"/>
      <c r="K1972" s="10"/>
      <c r="M1972" s="10"/>
      <c r="O1972" s="29"/>
    </row>
    <row r="1973" spans="3:15" s="12" customFormat="1" ht="11.25">
      <c r="C1973" s="125"/>
      <c r="G1973" s="10"/>
      <c r="I1973" s="10"/>
      <c r="J1973" s="10"/>
      <c r="K1973" s="10"/>
      <c r="M1973" s="10"/>
      <c r="O1973" s="29"/>
    </row>
    <row r="1974" spans="3:15" s="12" customFormat="1" ht="11.25">
      <c r="C1974" s="125"/>
      <c r="G1974" s="10"/>
      <c r="I1974" s="10"/>
      <c r="J1974" s="10"/>
      <c r="K1974" s="10"/>
      <c r="M1974" s="10"/>
      <c r="O1974" s="29"/>
    </row>
    <row r="1975" spans="3:15" s="12" customFormat="1" ht="11.25">
      <c r="C1975" s="125"/>
      <c r="G1975" s="10"/>
      <c r="I1975" s="10"/>
      <c r="J1975" s="10"/>
      <c r="K1975" s="10"/>
      <c r="M1975" s="10"/>
      <c r="O1975" s="29"/>
    </row>
    <row r="1976" spans="3:15" s="12" customFormat="1" ht="11.25">
      <c r="C1976" s="125"/>
      <c r="G1976" s="10"/>
      <c r="I1976" s="10"/>
      <c r="J1976" s="10"/>
      <c r="K1976" s="10"/>
      <c r="M1976" s="10"/>
      <c r="O1976" s="29"/>
    </row>
    <row r="1977" spans="3:15" s="12" customFormat="1" ht="11.25">
      <c r="C1977" s="125"/>
      <c r="G1977" s="10"/>
      <c r="I1977" s="10"/>
      <c r="J1977" s="10"/>
      <c r="K1977" s="10"/>
      <c r="M1977" s="10"/>
      <c r="O1977" s="29"/>
    </row>
    <row r="1978" spans="3:15" s="12" customFormat="1" ht="11.25">
      <c r="C1978" s="125"/>
      <c r="G1978" s="10"/>
      <c r="I1978" s="10"/>
      <c r="J1978" s="10"/>
      <c r="K1978" s="10"/>
      <c r="M1978" s="10"/>
      <c r="O1978" s="29"/>
    </row>
    <row r="1979" spans="3:15" s="12" customFormat="1" ht="11.25">
      <c r="C1979" s="125"/>
      <c r="G1979" s="10"/>
      <c r="I1979" s="10"/>
      <c r="J1979" s="10"/>
      <c r="K1979" s="10"/>
      <c r="M1979" s="10"/>
      <c r="O1979" s="29"/>
    </row>
    <row r="1980" spans="3:15" s="12" customFormat="1" ht="11.25">
      <c r="C1980" s="125"/>
      <c r="G1980" s="10"/>
      <c r="I1980" s="10"/>
      <c r="J1980" s="10"/>
      <c r="K1980" s="10"/>
      <c r="M1980" s="10"/>
      <c r="O1980" s="29"/>
    </row>
    <row r="1981" spans="3:15" s="12" customFormat="1" ht="11.25">
      <c r="C1981" s="125"/>
      <c r="G1981" s="10"/>
      <c r="I1981" s="10"/>
      <c r="J1981" s="10"/>
      <c r="K1981" s="10"/>
      <c r="M1981" s="10"/>
      <c r="O1981" s="29"/>
    </row>
    <row r="1982" spans="3:15" s="12" customFormat="1" ht="11.25">
      <c r="C1982" s="125"/>
      <c r="G1982" s="10"/>
      <c r="I1982" s="10"/>
      <c r="J1982" s="10"/>
      <c r="K1982" s="10"/>
      <c r="M1982" s="10"/>
      <c r="O1982" s="29"/>
    </row>
    <row r="1983" spans="3:15" s="12" customFormat="1" ht="11.25">
      <c r="C1983" s="125"/>
      <c r="G1983" s="10"/>
      <c r="I1983" s="10"/>
      <c r="J1983" s="10"/>
      <c r="K1983" s="10"/>
      <c r="M1983" s="10"/>
      <c r="O1983" s="29"/>
    </row>
    <row r="1984" spans="3:15" s="12" customFormat="1" ht="11.25">
      <c r="C1984" s="125"/>
      <c r="G1984" s="10"/>
      <c r="I1984" s="10"/>
      <c r="J1984" s="10"/>
      <c r="K1984" s="10"/>
      <c r="M1984" s="10"/>
      <c r="O1984" s="29"/>
    </row>
    <row r="1985" spans="3:15" s="12" customFormat="1" ht="11.25">
      <c r="C1985" s="125"/>
      <c r="G1985" s="10"/>
      <c r="I1985" s="10"/>
      <c r="J1985" s="10"/>
      <c r="K1985" s="10"/>
      <c r="M1985" s="10"/>
      <c r="O1985" s="29"/>
    </row>
    <row r="1986" spans="3:15" s="12" customFormat="1" ht="11.25">
      <c r="C1986" s="125"/>
      <c r="G1986" s="10"/>
      <c r="I1986" s="10"/>
      <c r="J1986" s="10"/>
      <c r="K1986" s="10"/>
      <c r="M1986" s="10"/>
      <c r="O1986" s="29"/>
    </row>
    <row r="1987" spans="3:15" s="12" customFormat="1" ht="11.25">
      <c r="C1987" s="125"/>
      <c r="G1987" s="10"/>
      <c r="I1987" s="10"/>
      <c r="J1987" s="10"/>
      <c r="K1987" s="10"/>
      <c r="M1987" s="10"/>
      <c r="O1987" s="29"/>
    </row>
    <row r="1988" spans="3:15" s="12" customFormat="1" ht="11.25">
      <c r="C1988" s="125"/>
      <c r="G1988" s="10"/>
      <c r="I1988" s="10"/>
      <c r="J1988" s="10"/>
      <c r="K1988" s="10"/>
      <c r="M1988" s="10"/>
      <c r="O1988" s="29"/>
    </row>
    <row r="1989" spans="3:15" s="12" customFormat="1" ht="11.25">
      <c r="C1989" s="125"/>
      <c r="G1989" s="10"/>
      <c r="I1989" s="10"/>
      <c r="J1989" s="10"/>
      <c r="K1989" s="10"/>
      <c r="M1989" s="10"/>
      <c r="O1989" s="29"/>
    </row>
    <row r="1990" spans="3:15" s="12" customFormat="1" ht="11.25">
      <c r="C1990" s="125"/>
      <c r="G1990" s="10"/>
      <c r="I1990" s="10"/>
      <c r="J1990" s="10"/>
      <c r="K1990" s="10"/>
      <c r="M1990" s="10"/>
      <c r="O1990" s="29"/>
    </row>
    <row r="1991" spans="3:15" s="12" customFormat="1" ht="11.25">
      <c r="C1991" s="125"/>
      <c r="G1991" s="10"/>
      <c r="I1991" s="10"/>
      <c r="J1991" s="10"/>
      <c r="K1991" s="10"/>
      <c r="M1991" s="10"/>
      <c r="O1991" s="29"/>
    </row>
    <row r="1992" spans="3:15" s="12" customFormat="1" ht="11.25">
      <c r="C1992" s="125"/>
      <c r="G1992" s="10"/>
      <c r="I1992" s="10"/>
      <c r="J1992" s="10"/>
      <c r="K1992" s="10"/>
      <c r="M1992" s="10"/>
      <c r="O1992" s="29"/>
    </row>
    <row r="1993" spans="3:15" s="12" customFormat="1" ht="11.25">
      <c r="C1993" s="125"/>
      <c r="G1993" s="10"/>
      <c r="I1993" s="10"/>
      <c r="J1993" s="10"/>
      <c r="K1993" s="10"/>
      <c r="M1993" s="10"/>
      <c r="O1993" s="29"/>
    </row>
    <row r="1994" spans="3:15" s="12" customFormat="1" ht="11.25">
      <c r="C1994" s="125"/>
      <c r="G1994" s="10"/>
      <c r="I1994" s="10"/>
      <c r="J1994" s="10"/>
      <c r="K1994" s="10"/>
      <c r="M1994" s="10"/>
      <c r="O1994" s="29"/>
    </row>
    <row r="1995" spans="3:15" s="12" customFormat="1" ht="11.25">
      <c r="C1995" s="125"/>
      <c r="G1995" s="10"/>
      <c r="I1995" s="10"/>
      <c r="J1995" s="10"/>
      <c r="K1995" s="10"/>
      <c r="M1995" s="10"/>
      <c r="O1995" s="29"/>
    </row>
    <row r="1996" spans="3:15" s="12" customFormat="1" ht="11.25">
      <c r="C1996" s="125"/>
      <c r="G1996" s="10"/>
      <c r="I1996" s="10"/>
      <c r="J1996" s="10"/>
      <c r="K1996" s="10"/>
      <c r="M1996" s="10"/>
      <c r="O1996" s="29"/>
    </row>
    <row r="1997" spans="3:15" s="12" customFormat="1" ht="11.25">
      <c r="C1997" s="125"/>
      <c r="G1997" s="10"/>
      <c r="I1997" s="10"/>
      <c r="J1997" s="10"/>
      <c r="K1997" s="10"/>
      <c r="M1997" s="10"/>
      <c r="O1997" s="29"/>
    </row>
    <row r="1998" spans="3:15" s="12" customFormat="1" ht="11.25">
      <c r="C1998" s="125"/>
      <c r="G1998" s="10"/>
      <c r="I1998" s="10"/>
      <c r="J1998" s="10"/>
      <c r="K1998" s="10"/>
      <c r="M1998" s="10"/>
      <c r="O1998" s="29"/>
    </row>
    <row r="1999" spans="3:15" s="12" customFormat="1" ht="11.25">
      <c r="C1999" s="125"/>
      <c r="G1999" s="10"/>
      <c r="I1999" s="10"/>
      <c r="J1999" s="10"/>
      <c r="K1999" s="10"/>
      <c r="M1999" s="10"/>
      <c r="O1999" s="29"/>
    </row>
    <row r="2000" spans="3:15" s="12" customFormat="1" ht="11.25">
      <c r="C2000" s="125"/>
      <c r="G2000" s="10"/>
      <c r="I2000" s="10"/>
      <c r="J2000" s="10"/>
      <c r="K2000" s="10"/>
      <c r="M2000" s="10"/>
      <c r="O2000" s="29"/>
    </row>
    <row r="2001" spans="3:15" s="12" customFormat="1" ht="11.25">
      <c r="C2001" s="125"/>
      <c r="G2001" s="10"/>
      <c r="I2001" s="10"/>
      <c r="J2001" s="10"/>
      <c r="K2001" s="10"/>
      <c r="M2001" s="10"/>
      <c r="O2001" s="29"/>
    </row>
    <row r="2002" spans="3:15" s="12" customFormat="1" ht="11.25">
      <c r="C2002" s="125"/>
      <c r="G2002" s="10"/>
      <c r="I2002" s="10"/>
      <c r="J2002" s="10"/>
      <c r="K2002" s="10"/>
      <c r="M2002" s="10"/>
      <c r="O2002" s="29"/>
    </row>
    <row r="2003" spans="3:15" s="12" customFormat="1" ht="11.25">
      <c r="C2003" s="125"/>
      <c r="G2003" s="10"/>
      <c r="I2003" s="10"/>
      <c r="J2003" s="10"/>
      <c r="K2003" s="10"/>
      <c r="M2003" s="10"/>
      <c r="O2003" s="29"/>
    </row>
    <row r="2004" spans="3:15" s="12" customFormat="1" ht="11.25">
      <c r="C2004" s="125"/>
      <c r="G2004" s="10"/>
      <c r="I2004" s="10"/>
      <c r="J2004" s="10"/>
      <c r="K2004" s="10"/>
      <c r="M2004" s="10"/>
      <c r="O2004" s="29"/>
    </row>
    <row r="2005" spans="3:15" s="12" customFormat="1" ht="11.25">
      <c r="C2005" s="125"/>
      <c r="G2005" s="10"/>
      <c r="I2005" s="10"/>
      <c r="J2005" s="10"/>
      <c r="K2005" s="10"/>
      <c r="M2005" s="10"/>
      <c r="O2005" s="29"/>
    </row>
    <row r="2006" spans="3:15" s="12" customFormat="1" ht="11.25">
      <c r="C2006" s="125"/>
      <c r="G2006" s="10"/>
      <c r="I2006" s="10"/>
      <c r="J2006" s="10"/>
      <c r="K2006" s="10"/>
      <c r="M2006" s="10"/>
      <c r="O2006" s="29"/>
    </row>
    <row r="2007" spans="3:15" s="12" customFormat="1" ht="11.25">
      <c r="C2007" s="125"/>
      <c r="G2007" s="10"/>
      <c r="I2007" s="10"/>
      <c r="J2007" s="10"/>
      <c r="K2007" s="10"/>
      <c r="M2007" s="10"/>
      <c r="O2007" s="29"/>
    </row>
    <row r="2008" spans="3:15" s="12" customFormat="1" ht="11.25">
      <c r="C2008" s="125"/>
      <c r="G2008" s="10"/>
      <c r="I2008" s="10"/>
      <c r="J2008" s="10"/>
      <c r="K2008" s="10"/>
      <c r="M2008" s="10"/>
      <c r="O2008" s="29"/>
    </row>
    <row r="2009" spans="3:15" s="12" customFormat="1" ht="11.25">
      <c r="C2009" s="125"/>
      <c r="G2009" s="10"/>
      <c r="I2009" s="10"/>
      <c r="J2009" s="10"/>
      <c r="K2009" s="10"/>
      <c r="M2009" s="10"/>
      <c r="O2009" s="29"/>
    </row>
    <row r="2010" spans="3:15" s="12" customFormat="1" ht="11.25">
      <c r="C2010" s="125"/>
      <c r="G2010" s="10"/>
      <c r="I2010" s="10"/>
      <c r="J2010" s="10"/>
      <c r="K2010" s="10"/>
      <c r="M2010" s="10"/>
      <c r="O2010" s="29"/>
    </row>
    <row r="2011" spans="3:15" s="12" customFormat="1" ht="11.25">
      <c r="C2011" s="125"/>
      <c r="G2011" s="10"/>
      <c r="I2011" s="10"/>
      <c r="J2011" s="10"/>
      <c r="K2011" s="10"/>
      <c r="M2011" s="10"/>
      <c r="O2011" s="29"/>
    </row>
    <row r="2012" spans="3:15" s="12" customFormat="1" ht="11.25">
      <c r="C2012" s="125"/>
      <c r="G2012" s="10"/>
      <c r="I2012" s="10"/>
      <c r="J2012" s="10"/>
      <c r="K2012" s="10"/>
      <c r="M2012" s="10"/>
      <c r="O2012" s="29"/>
    </row>
    <row r="2013" spans="3:15" s="12" customFormat="1" ht="11.25">
      <c r="C2013" s="125"/>
      <c r="G2013" s="10"/>
      <c r="I2013" s="10"/>
      <c r="J2013" s="10"/>
      <c r="K2013" s="10"/>
      <c r="M2013" s="10"/>
      <c r="O2013" s="29"/>
    </row>
    <row r="2014" spans="3:15" s="12" customFormat="1" ht="11.25">
      <c r="C2014" s="125"/>
      <c r="G2014" s="10"/>
      <c r="I2014" s="10"/>
      <c r="J2014" s="10"/>
      <c r="K2014" s="10"/>
      <c r="M2014" s="10"/>
      <c r="O2014" s="29"/>
    </row>
    <row r="2015" spans="3:15" s="12" customFormat="1" ht="11.25">
      <c r="C2015" s="125"/>
      <c r="G2015" s="10"/>
      <c r="I2015" s="10"/>
      <c r="J2015" s="10"/>
      <c r="K2015" s="10"/>
      <c r="M2015" s="10"/>
      <c r="O2015" s="29"/>
    </row>
    <row r="2016" spans="3:15" s="12" customFormat="1" ht="11.25">
      <c r="C2016" s="125"/>
      <c r="G2016" s="10"/>
      <c r="I2016" s="10"/>
      <c r="J2016" s="10"/>
      <c r="K2016" s="10"/>
      <c r="M2016" s="10"/>
      <c r="O2016" s="29"/>
    </row>
    <row r="2017" spans="3:15" s="12" customFormat="1" ht="11.25">
      <c r="C2017" s="125"/>
      <c r="G2017" s="10"/>
      <c r="I2017" s="10"/>
      <c r="J2017" s="10"/>
      <c r="K2017" s="10"/>
      <c r="M2017" s="10"/>
      <c r="O2017" s="29"/>
    </row>
    <row r="2018" spans="3:15" s="12" customFormat="1" ht="11.25">
      <c r="C2018" s="125"/>
      <c r="G2018" s="10"/>
      <c r="I2018" s="10"/>
      <c r="J2018" s="10"/>
      <c r="K2018" s="10"/>
      <c r="M2018" s="10"/>
      <c r="O2018" s="29"/>
    </row>
    <row r="2019" spans="3:15" s="12" customFormat="1" ht="11.25">
      <c r="C2019" s="125"/>
      <c r="G2019" s="10"/>
      <c r="I2019" s="10"/>
      <c r="J2019" s="10"/>
      <c r="K2019" s="10"/>
      <c r="M2019" s="10"/>
      <c r="O2019" s="29"/>
    </row>
    <row r="2020" spans="3:15" s="12" customFormat="1" ht="11.25">
      <c r="C2020" s="125"/>
      <c r="G2020" s="10"/>
      <c r="I2020" s="10"/>
      <c r="J2020" s="10"/>
      <c r="K2020" s="10"/>
      <c r="M2020" s="10"/>
      <c r="O2020" s="29"/>
    </row>
    <row r="2021" spans="3:15" s="12" customFormat="1" ht="11.25">
      <c r="C2021" s="125"/>
      <c r="G2021" s="10"/>
      <c r="I2021" s="10"/>
      <c r="J2021" s="10"/>
      <c r="K2021" s="10"/>
      <c r="M2021" s="10"/>
      <c r="O2021" s="29"/>
    </row>
    <row r="2022" spans="3:15" s="12" customFormat="1" ht="11.25">
      <c r="C2022" s="125"/>
      <c r="G2022" s="10"/>
      <c r="I2022" s="10"/>
      <c r="J2022" s="10"/>
      <c r="K2022" s="10"/>
      <c r="M2022" s="10"/>
      <c r="O2022" s="29"/>
    </row>
    <row r="2023" spans="3:15" s="12" customFormat="1" ht="11.25">
      <c r="C2023" s="125"/>
      <c r="G2023" s="10"/>
      <c r="I2023" s="10"/>
      <c r="J2023" s="10"/>
      <c r="K2023" s="10"/>
      <c r="M2023" s="10"/>
      <c r="O2023" s="29"/>
    </row>
    <row r="2024" spans="3:15" s="12" customFormat="1" ht="11.25">
      <c r="C2024" s="125"/>
      <c r="G2024" s="10"/>
      <c r="I2024" s="10"/>
      <c r="J2024" s="10"/>
      <c r="K2024" s="10"/>
      <c r="M2024" s="10"/>
      <c r="O2024" s="29"/>
    </row>
    <row r="2025" spans="3:15" s="12" customFormat="1" ht="11.25">
      <c r="C2025" s="125"/>
      <c r="G2025" s="10"/>
      <c r="I2025" s="10"/>
      <c r="J2025" s="10"/>
      <c r="K2025" s="10"/>
      <c r="M2025" s="10"/>
      <c r="O2025" s="29"/>
    </row>
    <row r="2026" spans="3:15" s="12" customFormat="1" ht="11.25">
      <c r="C2026" s="125"/>
      <c r="G2026" s="10"/>
      <c r="I2026" s="10"/>
      <c r="J2026" s="10"/>
      <c r="K2026" s="10"/>
      <c r="M2026" s="10"/>
      <c r="O2026" s="29"/>
    </row>
    <row r="2027" spans="3:15" s="12" customFormat="1" ht="11.25">
      <c r="C2027" s="125"/>
      <c r="G2027" s="10"/>
      <c r="I2027" s="10"/>
      <c r="J2027" s="10"/>
      <c r="K2027" s="10"/>
      <c r="M2027" s="10"/>
      <c r="O2027" s="29"/>
    </row>
    <row r="2028" spans="3:15" s="12" customFormat="1" ht="11.25">
      <c r="C2028" s="125"/>
      <c r="G2028" s="10"/>
      <c r="I2028" s="10"/>
      <c r="J2028" s="10"/>
      <c r="K2028" s="10"/>
      <c r="M2028" s="10"/>
      <c r="O2028" s="29"/>
    </row>
    <row r="2029" spans="3:15" s="12" customFormat="1" ht="11.25">
      <c r="C2029" s="125"/>
      <c r="G2029" s="10"/>
      <c r="I2029" s="10"/>
      <c r="J2029" s="10"/>
      <c r="K2029" s="10"/>
      <c r="M2029" s="10"/>
      <c r="O2029" s="29"/>
    </row>
    <row r="2030" spans="3:15" s="12" customFormat="1" ht="11.25">
      <c r="C2030" s="125"/>
      <c r="G2030" s="10"/>
      <c r="I2030" s="10"/>
      <c r="J2030" s="10"/>
      <c r="K2030" s="10"/>
      <c r="M2030" s="10"/>
      <c r="O2030" s="29"/>
    </row>
    <row r="2031" spans="3:15" s="12" customFormat="1" ht="11.25">
      <c r="C2031" s="125"/>
      <c r="G2031" s="10"/>
      <c r="I2031" s="10"/>
      <c r="J2031" s="10"/>
      <c r="K2031" s="10"/>
      <c r="M2031" s="10"/>
      <c r="O2031" s="29"/>
    </row>
    <row r="2032" spans="3:15" s="12" customFormat="1" ht="11.25">
      <c r="C2032" s="125"/>
      <c r="G2032" s="10"/>
      <c r="I2032" s="10"/>
      <c r="J2032" s="10"/>
      <c r="K2032" s="10"/>
      <c r="M2032" s="10"/>
      <c r="O2032" s="29"/>
    </row>
    <row r="2033" spans="3:15" s="12" customFormat="1" ht="11.25">
      <c r="C2033" s="125"/>
      <c r="G2033" s="10"/>
      <c r="I2033" s="10"/>
      <c r="J2033" s="10"/>
      <c r="K2033" s="10"/>
      <c r="M2033" s="10"/>
      <c r="O2033" s="29"/>
    </row>
    <row r="2034" spans="3:15" s="12" customFormat="1" ht="11.25">
      <c r="C2034" s="125"/>
      <c r="G2034" s="10"/>
      <c r="I2034" s="10"/>
      <c r="J2034" s="10"/>
      <c r="K2034" s="10"/>
      <c r="M2034" s="10"/>
      <c r="O2034" s="29"/>
    </row>
    <row r="2035" spans="3:15" s="12" customFormat="1" ht="11.25">
      <c r="C2035" s="125"/>
      <c r="G2035" s="10"/>
      <c r="I2035" s="10"/>
      <c r="J2035" s="10"/>
      <c r="K2035" s="10"/>
      <c r="M2035" s="10"/>
      <c r="O2035" s="29"/>
    </row>
    <row r="2036" spans="3:15" s="12" customFormat="1" ht="11.25">
      <c r="C2036" s="125"/>
      <c r="G2036" s="10"/>
      <c r="I2036" s="10"/>
      <c r="J2036" s="10"/>
      <c r="K2036" s="10"/>
      <c r="M2036" s="10"/>
      <c r="O2036" s="29"/>
    </row>
    <row r="2037" spans="3:15" s="12" customFormat="1" ht="11.25">
      <c r="C2037" s="125"/>
      <c r="G2037" s="10"/>
      <c r="I2037" s="10"/>
      <c r="J2037" s="10"/>
      <c r="K2037" s="10"/>
      <c r="M2037" s="10"/>
      <c r="O2037" s="29"/>
    </row>
    <row r="2038" spans="3:15" s="12" customFormat="1" ht="11.25">
      <c r="C2038" s="125"/>
      <c r="G2038" s="10"/>
      <c r="I2038" s="10"/>
      <c r="J2038" s="10"/>
      <c r="K2038" s="10"/>
      <c r="M2038" s="10"/>
      <c r="O2038" s="29"/>
    </row>
    <row r="2039" spans="3:15" s="12" customFormat="1" ht="11.25">
      <c r="C2039" s="125"/>
      <c r="G2039" s="10"/>
      <c r="I2039" s="10"/>
      <c r="J2039" s="10"/>
      <c r="K2039" s="10"/>
      <c r="M2039" s="10"/>
      <c r="O2039" s="29"/>
    </row>
    <row r="2040" spans="3:15" s="12" customFormat="1" ht="11.25">
      <c r="C2040" s="125"/>
      <c r="G2040" s="10"/>
      <c r="I2040" s="10"/>
      <c r="J2040" s="10"/>
      <c r="K2040" s="10"/>
      <c r="M2040" s="10"/>
      <c r="O2040" s="29"/>
    </row>
    <row r="2041" spans="3:15" s="12" customFormat="1" ht="11.25">
      <c r="C2041" s="125"/>
      <c r="G2041" s="10"/>
      <c r="I2041" s="10"/>
      <c r="J2041" s="10"/>
      <c r="K2041" s="10"/>
      <c r="M2041" s="10"/>
      <c r="O2041" s="29"/>
    </row>
    <row r="2042" spans="3:15" s="12" customFormat="1" ht="11.25">
      <c r="C2042" s="125"/>
      <c r="G2042" s="10"/>
      <c r="I2042" s="10"/>
      <c r="J2042" s="10"/>
      <c r="K2042" s="10"/>
      <c r="M2042" s="10"/>
      <c r="O2042" s="29"/>
    </row>
    <row r="2043" spans="3:15" s="12" customFormat="1" ht="11.25">
      <c r="C2043" s="125"/>
      <c r="G2043" s="10"/>
      <c r="I2043" s="10"/>
      <c r="J2043" s="10"/>
      <c r="K2043" s="10"/>
      <c r="M2043" s="10"/>
      <c r="O2043" s="29"/>
    </row>
    <row r="2044" spans="3:15" s="12" customFormat="1" ht="11.25">
      <c r="C2044" s="125"/>
      <c r="G2044" s="10"/>
      <c r="I2044" s="10"/>
      <c r="J2044" s="10"/>
      <c r="K2044" s="10"/>
      <c r="M2044" s="10"/>
      <c r="O2044" s="29"/>
    </row>
    <row r="2045" spans="3:15" s="12" customFormat="1" ht="11.25">
      <c r="C2045" s="125"/>
      <c r="G2045" s="10"/>
      <c r="I2045" s="10"/>
      <c r="J2045" s="10"/>
      <c r="K2045" s="10"/>
      <c r="M2045" s="10"/>
      <c r="O2045" s="29"/>
    </row>
    <row r="2046" spans="3:15" s="12" customFormat="1" ht="11.25">
      <c r="C2046" s="125"/>
      <c r="G2046" s="10"/>
      <c r="I2046" s="10"/>
      <c r="J2046" s="10"/>
      <c r="K2046" s="10"/>
      <c r="M2046" s="10"/>
      <c r="O2046" s="29"/>
    </row>
    <row r="2047" spans="3:15" s="12" customFormat="1" ht="11.25">
      <c r="C2047" s="125"/>
      <c r="G2047" s="10"/>
      <c r="I2047" s="10"/>
      <c r="J2047" s="10"/>
      <c r="K2047" s="10"/>
      <c r="M2047" s="10"/>
      <c r="O2047" s="29"/>
    </row>
    <row r="2048" spans="3:15" s="12" customFormat="1" ht="11.25">
      <c r="C2048" s="125"/>
      <c r="G2048" s="10"/>
      <c r="I2048" s="10"/>
      <c r="J2048" s="10"/>
      <c r="K2048" s="10"/>
      <c r="M2048" s="10"/>
      <c r="O2048" s="29"/>
    </row>
    <row r="2049" spans="3:15" s="12" customFormat="1" ht="11.25">
      <c r="C2049" s="125"/>
      <c r="G2049" s="10"/>
      <c r="I2049" s="10"/>
      <c r="J2049" s="10"/>
      <c r="K2049" s="10"/>
      <c r="M2049" s="10"/>
      <c r="O2049" s="29"/>
    </row>
    <row r="2050" spans="3:15" s="12" customFormat="1" ht="11.25">
      <c r="C2050" s="125"/>
      <c r="G2050" s="10"/>
      <c r="I2050" s="10"/>
      <c r="J2050" s="10"/>
      <c r="K2050" s="10"/>
      <c r="M2050" s="10"/>
      <c r="O2050" s="29"/>
    </row>
    <row r="2051" spans="3:15" s="12" customFormat="1" ht="11.25">
      <c r="C2051" s="125"/>
      <c r="G2051" s="10"/>
      <c r="I2051" s="10"/>
      <c r="J2051" s="10"/>
      <c r="K2051" s="10"/>
      <c r="M2051" s="10"/>
      <c r="O2051" s="29"/>
    </row>
    <row r="2052" spans="3:15" s="12" customFormat="1" ht="11.25">
      <c r="C2052" s="125"/>
      <c r="G2052" s="10"/>
      <c r="I2052" s="10"/>
      <c r="J2052" s="10"/>
      <c r="K2052" s="10"/>
      <c r="M2052" s="10"/>
      <c r="O2052" s="29"/>
    </row>
    <row r="2053" spans="3:15" s="12" customFormat="1" ht="11.25">
      <c r="C2053" s="125"/>
      <c r="G2053" s="10"/>
      <c r="I2053" s="10"/>
      <c r="J2053" s="10"/>
      <c r="K2053" s="10"/>
      <c r="M2053" s="10"/>
      <c r="O2053" s="29"/>
    </row>
    <row r="2054" spans="3:15" s="12" customFormat="1" ht="11.25">
      <c r="C2054" s="125"/>
      <c r="G2054" s="10"/>
      <c r="I2054" s="10"/>
      <c r="J2054" s="10"/>
      <c r="K2054" s="10"/>
      <c r="M2054" s="10"/>
      <c r="O2054" s="29"/>
    </row>
    <row r="2055" spans="3:15" s="12" customFormat="1" ht="11.25">
      <c r="C2055" s="125"/>
      <c r="G2055" s="10"/>
      <c r="I2055" s="10"/>
      <c r="J2055" s="10"/>
      <c r="K2055" s="10"/>
      <c r="M2055" s="10"/>
      <c r="O2055" s="29"/>
    </row>
    <row r="2056" spans="3:15" s="12" customFormat="1" ht="11.25">
      <c r="C2056" s="125"/>
      <c r="G2056" s="10"/>
      <c r="I2056" s="10"/>
      <c r="J2056" s="10"/>
      <c r="K2056" s="10"/>
      <c r="M2056" s="10"/>
      <c r="O2056" s="29"/>
    </row>
    <row r="2057" spans="3:15" s="12" customFormat="1" ht="11.25">
      <c r="C2057" s="125"/>
      <c r="G2057" s="10"/>
      <c r="I2057" s="10"/>
      <c r="J2057" s="10"/>
      <c r="K2057" s="10"/>
      <c r="M2057" s="10"/>
      <c r="O2057" s="29"/>
    </row>
    <row r="2058" spans="3:15" s="12" customFormat="1" ht="11.25">
      <c r="C2058" s="125"/>
      <c r="G2058" s="10"/>
      <c r="I2058" s="10"/>
      <c r="J2058" s="10"/>
      <c r="K2058" s="10"/>
      <c r="M2058" s="10"/>
      <c r="O2058" s="29"/>
    </row>
    <row r="2059" spans="3:15" s="12" customFormat="1" ht="11.25">
      <c r="C2059" s="125"/>
      <c r="G2059" s="10"/>
      <c r="I2059" s="10"/>
      <c r="J2059" s="10"/>
      <c r="K2059" s="10"/>
      <c r="M2059" s="10"/>
      <c r="O2059" s="29"/>
    </row>
    <row r="2060" spans="3:15" s="12" customFormat="1" ht="11.25">
      <c r="C2060" s="125"/>
      <c r="G2060" s="10"/>
      <c r="I2060" s="10"/>
      <c r="J2060" s="10"/>
      <c r="K2060" s="10"/>
      <c r="M2060" s="10"/>
      <c r="O2060" s="29"/>
    </row>
    <row r="2061" spans="3:15" s="12" customFormat="1" ht="11.25">
      <c r="C2061" s="125"/>
      <c r="G2061" s="10"/>
      <c r="I2061" s="10"/>
      <c r="J2061" s="10"/>
      <c r="K2061" s="10"/>
      <c r="M2061" s="10"/>
      <c r="O2061" s="29"/>
    </row>
    <row r="2062" spans="3:15" s="12" customFormat="1" ht="11.25">
      <c r="C2062" s="125"/>
      <c r="G2062" s="10"/>
      <c r="I2062" s="10"/>
      <c r="J2062" s="10"/>
      <c r="K2062" s="10"/>
      <c r="M2062" s="10"/>
      <c r="O2062" s="29"/>
    </row>
    <row r="2063" spans="3:15" s="12" customFormat="1" ht="11.25">
      <c r="C2063" s="125"/>
      <c r="G2063" s="10"/>
      <c r="I2063" s="10"/>
      <c r="J2063" s="10"/>
      <c r="K2063" s="10"/>
      <c r="M2063" s="10"/>
      <c r="O2063" s="29"/>
    </row>
    <row r="2064" spans="3:15" s="12" customFormat="1" ht="11.25">
      <c r="C2064" s="125"/>
      <c r="G2064" s="10"/>
      <c r="I2064" s="10"/>
      <c r="J2064" s="10"/>
      <c r="K2064" s="10"/>
      <c r="M2064" s="10"/>
      <c r="O2064" s="29"/>
    </row>
    <row r="2065" spans="3:15" s="12" customFormat="1" ht="11.25">
      <c r="C2065" s="125"/>
      <c r="G2065" s="10"/>
      <c r="I2065" s="10"/>
      <c r="J2065" s="10"/>
      <c r="K2065" s="10"/>
      <c r="M2065" s="10"/>
      <c r="O2065" s="29"/>
    </row>
    <row r="2066" spans="3:15" s="12" customFormat="1" ht="11.25">
      <c r="C2066" s="125"/>
      <c r="G2066" s="10"/>
      <c r="I2066" s="10"/>
      <c r="J2066" s="10"/>
      <c r="K2066" s="10"/>
      <c r="M2066" s="10"/>
      <c r="O2066" s="29"/>
    </row>
    <row r="2067" spans="3:15" s="12" customFormat="1" ht="11.25">
      <c r="C2067" s="125"/>
      <c r="G2067" s="10"/>
      <c r="I2067" s="10"/>
      <c r="J2067" s="10"/>
      <c r="K2067" s="10"/>
      <c r="M2067" s="10"/>
      <c r="O2067" s="29"/>
    </row>
    <row r="2068" spans="3:15" s="12" customFormat="1" ht="11.25">
      <c r="C2068" s="125"/>
      <c r="G2068" s="10"/>
      <c r="I2068" s="10"/>
      <c r="J2068" s="10"/>
      <c r="K2068" s="10"/>
      <c r="M2068" s="10"/>
      <c r="O2068" s="29"/>
    </row>
    <row r="2069" spans="3:15" s="12" customFormat="1" ht="11.25">
      <c r="C2069" s="125"/>
      <c r="G2069" s="10"/>
      <c r="I2069" s="10"/>
      <c r="J2069" s="10"/>
      <c r="K2069" s="10"/>
      <c r="M2069" s="10"/>
      <c r="O2069" s="29"/>
    </row>
    <row r="2070" spans="3:15" s="12" customFormat="1" ht="11.25">
      <c r="C2070" s="125"/>
      <c r="G2070" s="10"/>
      <c r="I2070" s="10"/>
      <c r="J2070" s="10"/>
      <c r="K2070" s="10"/>
      <c r="M2070" s="10"/>
      <c r="O2070" s="29"/>
    </row>
    <row r="2071" spans="3:15" s="12" customFormat="1" ht="11.25">
      <c r="C2071" s="125"/>
      <c r="G2071" s="10"/>
      <c r="I2071" s="10"/>
      <c r="J2071" s="10"/>
      <c r="K2071" s="10"/>
      <c r="M2071" s="10"/>
      <c r="O2071" s="29"/>
    </row>
    <row r="2072" spans="3:15" s="12" customFormat="1" ht="11.25">
      <c r="C2072" s="125"/>
      <c r="G2072" s="10"/>
      <c r="I2072" s="10"/>
      <c r="J2072" s="10"/>
      <c r="K2072" s="10"/>
      <c r="M2072" s="10"/>
      <c r="O2072" s="29"/>
    </row>
    <row r="2073" spans="3:15" s="12" customFormat="1" ht="11.25">
      <c r="C2073" s="125"/>
      <c r="G2073" s="10"/>
      <c r="I2073" s="10"/>
      <c r="J2073" s="10"/>
      <c r="K2073" s="10"/>
      <c r="M2073" s="10"/>
      <c r="O2073" s="29"/>
    </row>
    <row r="2074" spans="3:15" s="12" customFormat="1" ht="11.25">
      <c r="C2074" s="125"/>
      <c r="G2074" s="10"/>
      <c r="I2074" s="10"/>
      <c r="J2074" s="10"/>
      <c r="K2074" s="10"/>
      <c r="M2074" s="10"/>
      <c r="O2074" s="29"/>
    </row>
    <row r="2075" spans="3:15" s="12" customFormat="1" ht="11.25">
      <c r="C2075" s="125"/>
      <c r="G2075" s="10"/>
      <c r="I2075" s="10"/>
      <c r="J2075" s="10"/>
      <c r="K2075" s="10"/>
      <c r="M2075" s="10"/>
      <c r="O2075" s="29"/>
    </row>
    <row r="2076" spans="3:15" s="12" customFormat="1" ht="11.25">
      <c r="C2076" s="125"/>
      <c r="G2076" s="10"/>
      <c r="I2076" s="10"/>
      <c r="J2076" s="10"/>
      <c r="K2076" s="10"/>
      <c r="M2076" s="10"/>
      <c r="O2076" s="29"/>
    </row>
    <row r="2077" spans="3:15" s="12" customFormat="1" ht="11.25">
      <c r="C2077" s="125"/>
      <c r="G2077" s="10"/>
      <c r="I2077" s="10"/>
      <c r="J2077" s="10"/>
      <c r="K2077" s="10"/>
      <c r="M2077" s="10"/>
      <c r="O2077" s="29"/>
    </row>
    <row r="2078" spans="3:15" s="12" customFormat="1" ht="11.25">
      <c r="C2078" s="125"/>
      <c r="G2078" s="10"/>
      <c r="I2078" s="10"/>
      <c r="J2078" s="10"/>
      <c r="K2078" s="10"/>
      <c r="M2078" s="10"/>
      <c r="O2078" s="29"/>
    </row>
    <row r="2079" spans="3:15" s="12" customFormat="1" ht="11.25">
      <c r="C2079" s="125"/>
      <c r="G2079" s="10"/>
      <c r="I2079" s="10"/>
      <c r="J2079" s="10"/>
      <c r="K2079" s="10"/>
      <c r="M2079" s="10"/>
      <c r="O2079" s="29"/>
    </row>
    <row r="2080" spans="3:15" s="12" customFormat="1" ht="11.25">
      <c r="C2080" s="125"/>
      <c r="G2080" s="10"/>
      <c r="I2080" s="10"/>
      <c r="J2080" s="10"/>
      <c r="K2080" s="10"/>
      <c r="M2080" s="10"/>
      <c r="O2080" s="29"/>
    </row>
    <row r="2081" spans="3:15" s="12" customFormat="1" ht="11.25">
      <c r="C2081" s="125"/>
      <c r="G2081" s="10"/>
      <c r="I2081" s="10"/>
      <c r="J2081" s="10"/>
      <c r="K2081" s="10"/>
      <c r="M2081" s="10"/>
      <c r="O2081" s="29"/>
    </row>
    <row r="2082" spans="3:15" s="12" customFormat="1" ht="11.25">
      <c r="C2082" s="125"/>
      <c r="G2082" s="10"/>
      <c r="I2082" s="10"/>
      <c r="J2082" s="10"/>
      <c r="K2082" s="10"/>
      <c r="M2082" s="10"/>
      <c r="O2082" s="29"/>
    </row>
    <row r="2083" spans="3:15" s="12" customFormat="1" ht="11.25">
      <c r="C2083" s="125"/>
      <c r="G2083" s="10"/>
      <c r="I2083" s="10"/>
      <c r="J2083" s="10"/>
      <c r="K2083" s="10"/>
      <c r="M2083" s="10"/>
      <c r="O2083" s="29"/>
    </row>
    <row r="2084" spans="3:15" s="12" customFormat="1" ht="11.25">
      <c r="C2084" s="125"/>
      <c r="G2084" s="10"/>
      <c r="I2084" s="10"/>
      <c r="J2084" s="10"/>
      <c r="K2084" s="10"/>
      <c r="M2084" s="10"/>
      <c r="O2084" s="29"/>
    </row>
    <row r="2085" spans="3:15" s="12" customFormat="1" ht="11.25">
      <c r="C2085" s="125"/>
      <c r="G2085" s="10"/>
      <c r="I2085" s="10"/>
      <c r="J2085" s="10"/>
      <c r="K2085" s="10"/>
      <c r="M2085" s="10"/>
      <c r="O2085" s="29"/>
    </row>
    <row r="2086" spans="3:15" s="12" customFormat="1" ht="11.25">
      <c r="C2086" s="125"/>
      <c r="G2086" s="10"/>
      <c r="I2086" s="10"/>
      <c r="J2086" s="10"/>
      <c r="K2086" s="10"/>
      <c r="M2086" s="10"/>
      <c r="O2086" s="29"/>
    </row>
    <row r="2087" spans="3:15" s="12" customFormat="1" ht="11.25">
      <c r="C2087" s="125"/>
      <c r="G2087" s="10"/>
      <c r="I2087" s="10"/>
      <c r="J2087" s="10"/>
      <c r="K2087" s="10"/>
      <c r="M2087" s="10"/>
      <c r="O2087" s="29"/>
    </row>
    <row r="2088" spans="3:15" s="12" customFormat="1" ht="11.25">
      <c r="C2088" s="125"/>
      <c r="G2088" s="10"/>
      <c r="I2088" s="10"/>
      <c r="J2088" s="10"/>
      <c r="K2088" s="10"/>
      <c r="M2088" s="10"/>
      <c r="O2088" s="29"/>
    </row>
    <row r="2089" spans="3:15" s="12" customFormat="1" ht="11.25">
      <c r="C2089" s="125"/>
      <c r="G2089" s="10"/>
      <c r="I2089" s="10"/>
      <c r="J2089" s="10"/>
      <c r="K2089" s="10"/>
      <c r="M2089" s="10"/>
      <c r="O2089" s="29"/>
    </row>
    <row r="2090" spans="3:15" s="12" customFormat="1" ht="11.25">
      <c r="C2090" s="125"/>
      <c r="G2090" s="10"/>
      <c r="I2090" s="10"/>
      <c r="J2090" s="10"/>
      <c r="K2090" s="10"/>
      <c r="M2090" s="10"/>
      <c r="O2090" s="29"/>
    </row>
    <row r="2091" spans="3:15" s="12" customFormat="1" ht="11.25">
      <c r="C2091" s="125"/>
      <c r="G2091" s="10"/>
      <c r="I2091" s="10"/>
      <c r="J2091" s="10"/>
      <c r="K2091" s="10"/>
      <c r="M2091" s="10"/>
      <c r="O2091" s="29"/>
    </row>
    <row r="2092" spans="3:15" s="12" customFormat="1" ht="11.25">
      <c r="C2092" s="125"/>
      <c r="G2092" s="10"/>
      <c r="I2092" s="10"/>
      <c r="J2092" s="10"/>
      <c r="K2092" s="10"/>
      <c r="M2092" s="10"/>
      <c r="O2092" s="29"/>
    </row>
    <row r="2093" spans="3:15" s="12" customFormat="1" ht="11.25">
      <c r="C2093" s="125"/>
      <c r="G2093" s="10"/>
      <c r="I2093" s="10"/>
      <c r="J2093" s="10"/>
      <c r="K2093" s="10"/>
      <c r="M2093" s="10"/>
      <c r="O2093" s="29"/>
    </row>
    <row r="2094" spans="3:15" s="12" customFormat="1" ht="11.25">
      <c r="C2094" s="125"/>
      <c r="G2094" s="10"/>
      <c r="I2094" s="10"/>
      <c r="J2094" s="10"/>
      <c r="K2094" s="10"/>
      <c r="M2094" s="10"/>
      <c r="O2094" s="29"/>
    </row>
    <row r="2095" spans="3:15" s="12" customFormat="1" ht="11.25">
      <c r="C2095" s="125"/>
      <c r="G2095" s="10"/>
      <c r="I2095" s="10"/>
      <c r="J2095" s="10"/>
      <c r="K2095" s="10"/>
      <c r="M2095" s="10"/>
      <c r="O2095" s="29"/>
    </row>
    <row r="2096" spans="3:15" s="12" customFormat="1" ht="11.25">
      <c r="C2096" s="125"/>
      <c r="G2096" s="10"/>
      <c r="I2096" s="10"/>
      <c r="J2096" s="10"/>
      <c r="K2096" s="10"/>
      <c r="M2096" s="10"/>
      <c r="O2096" s="29"/>
    </row>
    <row r="2097" spans="3:15" s="12" customFormat="1" ht="11.25">
      <c r="C2097" s="125"/>
      <c r="G2097" s="10"/>
      <c r="I2097" s="10"/>
      <c r="J2097" s="10"/>
      <c r="K2097" s="10"/>
      <c r="M2097" s="10"/>
      <c r="O2097" s="29"/>
    </row>
    <row r="2098" spans="3:15" s="12" customFormat="1" ht="11.25">
      <c r="C2098" s="125"/>
      <c r="G2098" s="10"/>
      <c r="I2098" s="10"/>
      <c r="J2098" s="10"/>
      <c r="K2098" s="10"/>
      <c r="M2098" s="10"/>
      <c r="O2098" s="29"/>
    </row>
    <row r="2099" spans="3:15" s="12" customFormat="1" ht="11.25">
      <c r="C2099" s="125"/>
      <c r="G2099" s="10"/>
      <c r="I2099" s="10"/>
      <c r="J2099" s="10"/>
      <c r="K2099" s="10"/>
      <c r="M2099" s="10"/>
      <c r="O2099" s="29"/>
    </row>
    <row r="2100" spans="3:15" s="12" customFormat="1" ht="11.25">
      <c r="C2100" s="125"/>
      <c r="G2100" s="10"/>
      <c r="I2100" s="10"/>
      <c r="J2100" s="10"/>
      <c r="K2100" s="10"/>
      <c r="M2100" s="10"/>
      <c r="O2100" s="29"/>
    </row>
    <row r="2101" spans="3:15" s="12" customFormat="1" ht="11.25">
      <c r="C2101" s="125"/>
      <c r="G2101" s="10"/>
      <c r="I2101" s="10"/>
      <c r="J2101" s="10"/>
      <c r="K2101" s="10"/>
      <c r="M2101" s="10"/>
      <c r="O2101" s="29"/>
    </row>
    <row r="2102" spans="3:15" s="12" customFormat="1" ht="11.25">
      <c r="C2102" s="125"/>
      <c r="G2102" s="10"/>
      <c r="I2102" s="10"/>
      <c r="J2102" s="10"/>
      <c r="K2102" s="10"/>
      <c r="M2102" s="10"/>
      <c r="O2102" s="29"/>
    </row>
    <row r="2103" spans="3:15" s="12" customFormat="1" ht="11.25">
      <c r="C2103" s="125"/>
      <c r="G2103" s="10"/>
      <c r="I2103" s="10"/>
      <c r="J2103" s="10"/>
      <c r="K2103" s="10"/>
      <c r="M2103" s="10"/>
      <c r="O2103" s="29"/>
    </row>
    <row r="2104" spans="3:15" s="12" customFormat="1" ht="11.25">
      <c r="C2104" s="125"/>
      <c r="G2104" s="10"/>
      <c r="I2104" s="10"/>
      <c r="J2104" s="10"/>
      <c r="K2104" s="10"/>
      <c r="M2104" s="10"/>
      <c r="O2104" s="29"/>
    </row>
    <row r="2105" spans="3:15" s="12" customFormat="1" ht="11.25">
      <c r="C2105" s="125"/>
      <c r="G2105" s="10"/>
      <c r="I2105" s="10"/>
      <c r="J2105" s="10"/>
      <c r="K2105" s="10"/>
      <c r="M2105" s="10"/>
      <c r="O2105" s="29"/>
    </row>
    <row r="2106" spans="3:15" s="12" customFormat="1" ht="11.25">
      <c r="C2106" s="125"/>
      <c r="G2106" s="10"/>
      <c r="I2106" s="10"/>
      <c r="J2106" s="10"/>
      <c r="K2106" s="10"/>
      <c r="M2106" s="10"/>
      <c r="O2106" s="29"/>
    </row>
    <row r="2107" spans="3:15" s="12" customFormat="1" ht="11.25">
      <c r="C2107" s="125"/>
      <c r="G2107" s="10"/>
      <c r="I2107" s="10"/>
      <c r="J2107" s="10"/>
      <c r="K2107" s="10"/>
      <c r="M2107" s="10"/>
      <c r="O2107" s="29"/>
    </row>
    <row r="2108" spans="3:15" s="12" customFormat="1" ht="11.25">
      <c r="C2108" s="125"/>
      <c r="G2108" s="10"/>
      <c r="I2108" s="10"/>
      <c r="J2108" s="10"/>
      <c r="K2108" s="10"/>
      <c r="M2108" s="10"/>
      <c r="O2108" s="29"/>
    </row>
    <row r="2109" spans="3:15" s="12" customFormat="1" ht="11.25">
      <c r="C2109" s="125"/>
      <c r="G2109" s="10"/>
      <c r="I2109" s="10"/>
      <c r="J2109" s="10"/>
      <c r="K2109" s="10"/>
      <c r="M2109" s="10"/>
      <c r="O2109" s="29"/>
    </row>
    <row r="2110" spans="3:15" s="12" customFormat="1" ht="11.25">
      <c r="C2110" s="125"/>
      <c r="G2110" s="10"/>
      <c r="I2110" s="10"/>
      <c r="J2110" s="10"/>
      <c r="K2110" s="10"/>
      <c r="M2110" s="10"/>
      <c r="O2110" s="29"/>
    </row>
    <row r="2111" spans="3:15" s="12" customFormat="1" ht="11.25">
      <c r="C2111" s="125"/>
      <c r="G2111" s="10"/>
      <c r="I2111" s="10"/>
      <c r="J2111" s="10"/>
      <c r="K2111" s="10"/>
      <c r="M2111" s="10"/>
      <c r="O2111" s="29"/>
    </row>
    <row r="2112" spans="3:15" s="12" customFormat="1" ht="11.25">
      <c r="C2112" s="125"/>
      <c r="G2112" s="10"/>
      <c r="I2112" s="10"/>
      <c r="J2112" s="10"/>
      <c r="K2112" s="10"/>
      <c r="M2112" s="10"/>
      <c r="O2112" s="29"/>
    </row>
    <row r="2113" spans="3:15" s="12" customFormat="1" ht="11.25">
      <c r="C2113" s="125"/>
      <c r="G2113" s="10"/>
      <c r="I2113" s="10"/>
      <c r="J2113" s="10"/>
      <c r="K2113" s="10"/>
      <c r="M2113" s="10"/>
      <c r="O2113" s="29"/>
    </row>
    <row r="2114" spans="3:15" s="12" customFormat="1" ht="11.25">
      <c r="C2114" s="125"/>
      <c r="G2114" s="10"/>
      <c r="I2114" s="10"/>
      <c r="J2114" s="10"/>
      <c r="K2114" s="10"/>
      <c r="M2114" s="10"/>
      <c r="O2114" s="29"/>
    </row>
    <row r="2115" spans="3:15" s="12" customFormat="1" ht="11.25">
      <c r="C2115" s="125"/>
      <c r="G2115" s="10"/>
      <c r="I2115" s="10"/>
      <c r="J2115" s="10"/>
      <c r="K2115" s="10"/>
      <c r="M2115" s="10"/>
      <c r="O2115" s="29"/>
    </row>
    <row r="2116" spans="3:15" s="12" customFormat="1" ht="11.25">
      <c r="C2116" s="125"/>
      <c r="G2116" s="10"/>
      <c r="I2116" s="10"/>
      <c r="J2116" s="10"/>
      <c r="K2116" s="10"/>
      <c r="M2116" s="10"/>
      <c r="O2116" s="29"/>
    </row>
    <row r="2117" spans="3:15" s="12" customFormat="1" ht="11.25">
      <c r="C2117" s="125"/>
      <c r="G2117" s="10"/>
      <c r="I2117" s="10"/>
      <c r="J2117" s="10"/>
      <c r="K2117" s="10"/>
      <c r="M2117" s="10"/>
      <c r="O2117" s="29"/>
    </row>
    <row r="2118" spans="3:15" s="12" customFormat="1" ht="11.25">
      <c r="C2118" s="125"/>
      <c r="G2118" s="10"/>
      <c r="I2118" s="10"/>
      <c r="J2118" s="10"/>
      <c r="K2118" s="10"/>
      <c r="M2118" s="10"/>
      <c r="O2118" s="29"/>
    </row>
    <row r="2119" spans="3:15" s="12" customFormat="1" ht="11.25">
      <c r="C2119" s="125"/>
      <c r="G2119" s="10"/>
      <c r="I2119" s="10"/>
      <c r="J2119" s="10"/>
      <c r="K2119" s="10"/>
      <c r="M2119" s="10"/>
      <c r="O2119" s="29"/>
    </row>
    <row r="2120" spans="3:15" s="12" customFormat="1" ht="11.25">
      <c r="C2120" s="125"/>
      <c r="G2120" s="10"/>
      <c r="I2120" s="10"/>
      <c r="J2120" s="10"/>
      <c r="K2120" s="10"/>
      <c r="M2120" s="10"/>
      <c r="O2120" s="29"/>
    </row>
    <row r="2121" spans="3:15" s="12" customFormat="1" ht="11.25">
      <c r="C2121" s="125"/>
      <c r="G2121" s="10"/>
      <c r="I2121" s="10"/>
      <c r="J2121" s="10"/>
      <c r="K2121" s="10"/>
      <c r="M2121" s="10"/>
      <c r="O2121" s="29"/>
    </row>
    <row r="2122" spans="3:15" s="12" customFormat="1" ht="11.25">
      <c r="C2122" s="125"/>
      <c r="G2122" s="10"/>
      <c r="I2122" s="10"/>
      <c r="J2122" s="10"/>
      <c r="K2122" s="10"/>
      <c r="M2122" s="10"/>
      <c r="O2122" s="29"/>
    </row>
    <row r="2123" spans="3:15" s="12" customFormat="1" ht="11.25">
      <c r="C2123" s="125"/>
      <c r="G2123" s="10"/>
      <c r="I2123" s="10"/>
      <c r="J2123" s="10"/>
      <c r="K2123" s="10"/>
      <c r="M2123" s="10"/>
      <c r="O2123" s="29"/>
    </row>
    <row r="2124" spans="3:15" s="12" customFormat="1" ht="11.25">
      <c r="C2124" s="125"/>
      <c r="G2124" s="10"/>
      <c r="I2124" s="10"/>
      <c r="J2124" s="10"/>
      <c r="K2124" s="10"/>
      <c r="M2124" s="10"/>
      <c r="O2124" s="29"/>
    </row>
    <row r="2125" spans="3:15" s="12" customFormat="1" ht="11.25">
      <c r="C2125" s="125"/>
      <c r="G2125" s="10"/>
      <c r="I2125" s="10"/>
      <c r="J2125" s="10"/>
      <c r="K2125" s="10"/>
      <c r="M2125" s="10"/>
      <c r="O2125" s="29"/>
    </row>
    <row r="2126" spans="3:15" s="12" customFormat="1" ht="11.25">
      <c r="C2126" s="125"/>
      <c r="G2126" s="10"/>
      <c r="I2126" s="10"/>
      <c r="J2126" s="10"/>
      <c r="K2126" s="10"/>
      <c r="M2126" s="10"/>
      <c r="O2126" s="29"/>
    </row>
    <row r="2127" spans="3:15" s="12" customFormat="1" ht="11.25">
      <c r="C2127" s="125"/>
      <c r="G2127" s="10"/>
      <c r="I2127" s="10"/>
      <c r="J2127" s="10"/>
      <c r="K2127" s="10"/>
      <c r="M2127" s="10"/>
      <c r="O2127" s="29"/>
    </row>
    <row r="2128" spans="3:15" s="12" customFormat="1" ht="11.25">
      <c r="C2128" s="125"/>
      <c r="G2128" s="10"/>
      <c r="I2128" s="10"/>
      <c r="J2128" s="10"/>
      <c r="K2128" s="10"/>
      <c r="M2128" s="10"/>
      <c r="O2128" s="29"/>
    </row>
    <row r="2129" spans="3:15" s="12" customFormat="1" ht="11.25">
      <c r="C2129" s="125"/>
      <c r="G2129" s="10"/>
      <c r="I2129" s="10"/>
      <c r="J2129" s="10"/>
      <c r="K2129" s="10"/>
      <c r="M2129" s="10"/>
      <c r="O2129" s="29"/>
    </row>
    <row r="2130" spans="3:15" s="12" customFormat="1" ht="11.25">
      <c r="C2130" s="125"/>
      <c r="G2130" s="10"/>
      <c r="I2130" s="10"/>
      <c r="J2130" s="10"/>
      <c r="K2130" s="10"/>
      <c r="M2130" s="10"/>
      <c r="O2130" s="29"/>
    </row>
    <row r="2131" spans="3:15" s="12" customFormat="1" ht="11.25">
      <c r="C2131" s="125"/>
      <c r="G2131" s="10"/>
      <c r="I2131" s="10"/>
      <c r="J2131" s="10"/>
      <c r="K2131" s="10"/>
      <c r="M2131" s="10"/>
      <c r="O2131" s="29"/>
    </row>
    <row r="2132" spans="3:15" s="12" customFormat="1" ht="11.25">
      <c r="C2132" s="125"/>
      <c r="G2132" s="10"/>
      <c r="I2132" s="10"/>
      <c r="J2132" s="10"/>
      <c r="K2132" s="10"/>
      <c r="M2132" s="10"/>
      <c r="O2132" s="29"/>
    </row>
    <row r="2133" spans="3:15" s="12" customFormat="1" ht="11.25">
      <c r="C2133" s="125"/>
      <c r="G2133" s="10"/>
      <c r="I2133" s="10"/>
      <c r="J2133" s="10"/>
      <c r="K2133" s="10"/>
      <c r="M2133" s="10"/>
      <c r="O2133" s="29"/>
    </row>
    <row r="2134" spans="3:15" s="12" customFormat="1" ht="11.25">
      <c r="C2134" s="125"/>
      <c r="G2134" s="10"/>
      <c r="I2134" s="10"/>
      <c r="J2134" s="10"/>
      <c r="K2134" s="10"/>
      <c r="M2134" s="10"/>
      <c r="O2134" s="29"/>
    </row>
    <row r="2135" spans="3:15" s="12" customFormat="1" ht="11.25">
      <c r="C2135" s="125"/>
      <c r="G2135" s="10"/>
      <c r="I2135" s="10"/>
      <c r="J2135" s="10"/>
      <c r="K2135" s="10"/>
      <c r="M2135" s="10"/>
      <c r="O2135" s="29"/>
    </row>
    <row r="2136" spans="3:15" s="12" customFormat="1" ht="11.25">
      <c r="C2136" s="125"/>
      <c r="G2136" s="10"/>
      <c r="I2136" s="10"/>
      <c r="J2136" s="10"/>
      <c r="K2136" s="10"/>
      <c r="M2136" s="10"/>
      <c r="O2136" s="29"/>
    </row>
    <row r="2137" spans="3:15" s="12" customFormat="1" ht="11.25">
      <c r="C2137" s="125"/>
      <c r="G2137" s="10"/>
      <c r="I2137" s="10"/>
      <c r="J2137" s="10"/>
      <c r="K2137" s="10"/>
      <c r="M2137" s="10"/>
      <c r="O2137" s="29"/>
    </row>
    <row r="2138" spans="3:15" s="12" customFormat="1" ht="11.25">
      <c r="C2138" s="125"/>
      <c r="G2138" s="10"/>
      <c r="I2138" s="10"/>
      <c r="J2138" s="10"/>
      <c r="K2138" s="10"/>
      <c r="M2138" s="10"/>
      <c r="O2138" s="29"/>
    </row>
    <row r="2139" spans="3:15" s="12" customFormat="1" ht="11.25">
      <c r="C2139" s="125"/>
      <c r="G2139" s="10"/>
      <c r="I2139" s="10"/>
      <c r="J2139" s="10"/>
      <c r="K2139" s="10"/>
      <c r="M2139" s="10"/>
      <c r="O2139" s="29"/>
    </row>
    <row r="2140" spans="3:15" s="12" customFormat="1" ht="11.25">
      <c r="C2140" s="125"/>
      <c r="G2140" s="10"/>
      <c r="I2140" s="10"/>
      <c r="J2140" s="10"/>
      <c r="K2140" s="10"/>
      <c r="M2140" s="10"/>
      <c r="O2140" s="29"/>
    </row>
    <row r="2141" spans="3:15" s="12" customFormat="1" ht="11.25">
      <c r="C2141" s="125"/>
      <c r="G2141" s="10"/>
      <c r="I2141" s="10"/>
      <c r="J2141" s="10"/>
      <c r="K2141" s="10"/>
      <c r="M2141" s="10"/>
      <c r="O2141" s="29"/>
    </row>
    <row r="2142" spans="3:15" s="12" customFormat="1" ht="11.25">
      <c r="C2142" s="125"/>
      <c r="G2142" s="10"/>
      <c r="I2142" s="10"/>
      <c r="J2142" s="10"/>
      <c r="K2142" s="10"/>
      <c r="M2142" s="10"/>
      <c r="O2142" s="29"/>
    </row>
    <row r="2143" spans="3:15" s="12" customFormat="1" ht="11.25">
      <c r="C2143" s="125"/>
      <c r="G2143" s="10"/>
      <c r="I2143" s="10"/>
      <c r="J2143" s="10"/>
      <c r="K2143" s="10"/>
      <c r="M2143" s="10"/>
      <c r="O2143" s="29"/>
    </row>
    <row r="2144" spans="3:15" s="12" customFormat="1" ht="11.25">
      <c r="C2144" s="125"/>
      <c r="G2144" s="10"/>
      <c r="I2144" s="10"/>
      <c r="J2144" s="10"/>
      <c r="K2144" s="10"/>
      <c r="M2144" s="10"/>
      <c r="O2144" s="29"/>
    </row>
    <row r="2145" spans="3:15" s="12" customFormat="1" ht="11.25">
      <c r="C2145" s="125"/>
      <c r="G2145" s="10"/>
      <c r="I2145" s="10"/>
      <c r="J2145" s="10"/>
      <c r="K2145" s="10"/>
      <c r="M2145" s="10"/>
      <c r="O2145" s="29"/>
    </row>
    <row r="2146" spans="3:15" s="12" customFormat="1" ht="11.25">
      <c r="C2146" s="125"/>
      <c r="G2146" s="10"/>
      <c r="I2146" s="10"/>
      <c r="J2146" s="10"/>
      <c r="K2146" s="10"/>
      <c r="M2146" s="10"/>
      <c r="O2146" s="29"/>
    </row>
    <row r="2147" spans="3:15" s="12" customFormat="1" ht="11.25">
      <c r="C2147" s="125"/>
      <c r="G2147" s="10"/>
      <c r="I2147" s="10"/>
      <c r="J2147" s="10"/>
      <c r="K2147" s="10"/>
      <c r="M2147" s="10"/>
      <c r="O2147" s="29"/>
    </row>
    <row r="2148" spans="3:15" s="12" customFormat="1" ht="11.25">
      <c r="C2148" s="125"/>
      <c r="G2148" s="10"/>
      <c r="I2148" s="10"/>
      <c r="J2148" s="10"/>
      <c r="K2148" s="10"/>
      <c r="M2148" s="10"/>
      <c r="O2148" s="29"/>
    </row>
    <row r="2149" spans="3:15" s="12" customFormat="1" ht="11.25">
      <c r="C2149" s="125"/>
      <c r="G2149" s="10"/>
      <c r="I2149" s="10"/>
      <c r="J2149" s="10"/>
      <c r="K2149" s="10"/>
      <c r="M2149" s="10"/>
      <c r="O2149" s="29"/>
    </row>
    <row r="2150" spans="3:15" s="12" customFormat="1" ht="11.25">
      <c r="C2150" s="125"/>
      <c r="G2150" s="10"/>
      <c r="I2150" s="10"/>
      <c r="J2150" s="10"/>
      <c r="K2150" s="10"/>
      <c r="M2150" s="10"/>
      <c r="O2150" s="29"/>
    </row>
    <row r="2151" spans="3:15" s="12" customFormat="1" ht="11.25">
      <c r="C2151" s="125"/>
      <c r="G2151" s="10"/>
      <c r="I2151" s="10"/>
      <c r="J2151" s="10"/>
      <c r="K2151" s="10"/>
      <c r="M2151" s="10"/>
      <c r="O2151" s="29"/>
    </row>
    <row r="2152" spans="3:15" s="12" customFormat="1" ht="11.25">
      <c r="C2152" s="125"/>
      <c r="G2152" s="10"/>
      <c r="I2152" s="10"/>
      <c r="J2152" s="10"/>
      <c r="K2152" s="10"/>
      <c r="M2152" s="10"/>
      <c r="O2152" s="29"/>
    </row>
    <row r="2153" spans="3:15" s="12" customFormat="1" ht="11.25">
      <c r="C2153" s="125"/>
      <c r="G2153" s="10"/>
      <c r="I2153" s="10"/>
      <c r="J2153" s="10"/>
      <c r="K2153" s="10"/>
      <c r="M2153" s="10"/>
      <c r="O2153" s="29"/>
    </row>
    <row r="2154" spans="3:15" s="12" customFormat="1" ht="11.25">
      <c r="C2154" s="125"/>
      <c r="G2154" s="10"/>
      <c r="I2154" s="10"/>
      <c r="J2154" s="10"/>
      <c r="K2154" s="10"/>
      <c r="M2154" s="10"/>
      <c r="O2154" s="29"/>
    </row>
    <row r="2155" spans="3:15" s="12" customFormat="1" ht="11.25">
      <c r="C2155" s="125"/>
      <c r="G2155" s="10"/>
      <c r="I2155" s="10"/>
      <c r="J2155" s="10"/>
      <c r="K2155" s="10"/>
      <c r="M2155" s="10"/>
      <c r="O2155" s="29"/>
    </row>
    <row r="2156" spans="3:15" s="12" customFormat="1" ht="11.25">
      <c r="C2156" s="125"/>
      <c r="G2156" s="10"/>
      <c r="I2156" s="10"/>
      <c r="J2156" s="10"/>
      <c r="K2156" s="10"/>
      <c r="M2156" s="10"/>
      <c r="O2156" s="29"/>
    </row>
    <row r="2157" spans="3:15" s="12" customFormat="1" ht="11.25">
      <c r="C2157" s="125"/>
      <c r="G2157" s="10"/>
      <c r="I2157" s="10"/>
      <c r="J2157" s="10"/>
      <c r="K2157" s="10"/>
      <c r="M2157" s="10"/>
      <c r="O2157" s="29"/>
    </row>
    <row r="2158" spans="3:15" s="12" customFormat="1" ht="11.25">
      <c r="C2158" s="125"/>
      <c r="G2158" s="10"/>
      <c r="I2158" s="10"/>
      <c r="J2158" s="10"/>
      <c r="K2158" s="10"/>
      <c r="M2158" s="10"/>
      <c r="O2158" s="29"/>
    </row>
    <row r="2159" spans="3:15" s="12" customFormat="1" ht="11.25">
      <c r="C2159" s="125"/>
      <c r="G2159" s="10"/>
      <c r="I2159" s="10"/>
      <c r="J2159" s="10"/>
      <c r="K2159" s="10"/>
      <c r="M2159" s="10"/>
      <c r="O2159" s="29"/>
    </row>
    <row r="2160" spans="3:15" s="12" customFormat="1" ht="11.25">
      <c r="C2160" s="125"/>
      <c r="G2160" s="10"/>
      <c r="I2160" s="10"/>
      <c r="J2160" s="10"/>
      <c r="K2160" s="10"/>
      <c r="M2160" s="10"/>
      <c r="O2160" s="29"/>
    </row>
    <row r="2161" spans="3:15" s="12" customFormat="1" ht="11.25">
      <c r="C2161" s="125"/>
      <c r="G2161" s="10"/>
      <c r="I2161" s="10"/>
      <c r="J2161" s="10"/>
      <c r="K2161" s="10"/>
      <c r="M2161" s="10"/>
      <c r="O2161" s="29"/>
    </row>
    <row r="2162" spans="3:15" s="12" customFormat="1" ht="11.25">
      <c r="C2162" s="125"/>
      <c r="G2162" s="10"/>
      <c r="I2162" s="10"/>
      <c r="J2162" s="10"/>
      <c r="K2162" s="10"/>
      <c r="M2162" s="10"/>
      <c r="O2162" s="29"/>
    </row>
    <row r="2163" spans="3:15" s="12" customFormat="1" ht="11.25">
      <c r="C2163" s="125"/>
      <c r="G2163" s="10"/>
      <c r="I2163" s="10"/>
      <c r="J2163" s="10"/>
      <c r="K2163" s="10"/>
      <c r="M2163" s="10"/>
      <c r="O2163" s="29"/>
    </row>
    <row r="2164" spans="3:15" s="12" customFormat="1" ht="11.25">
      <c r="C2164" s="125"/>
      <c r="G2164" s="10"/>
      <c r="I2164" s="10"/>
      <c r="J2164" s="10"/>
      <c r="K2164" s="10"/>
      <c r="M2164" s="10"/>
      <c r="O2164" s="29"/>
    </row>
    <row r="2165" spans="3:15" s="12" customFormat="1" ht="11.25">
      <c r="C2165" s="125"/>
      <c r="G2165" s="10"/>
      <c r="I2165" s="10"/>
      <c r="J2165" s="10"/>
      <c r="K2165" s="10"/>
      <c r="M2165" s="10"/>
      <c r="O2165" s="29"/>
    </row>
    <row r="2166" spans="3:15" s="12" customFormat="1" ht="11.25">
      <c r="C2166" s="125"/>
      <c r="G2166" s="10"/>
      <c r="I2166" s="10"/>
      <c r="J2166" s="10"/>
      <c r="K2166" s="10"/>
      <c r="M2166" s="10"/>
      <c r="O2166" s="29"/>
    </row>
    <row r="2167" spans="3:15" s="12" customFormat="1" ht="11.25">
      <c r="C2167" s="125"/>
      <c r="G2167" s="10"/>
      <c r="I2167" s="10"/>
      <c r="J2167" s="10"/>
      <c r="K2167" s="10"/>
      <c r="M2167" s="10"/>
      <c r="O2167" s="29"/>
    </row>
    <row r="2168" spans="3:15" s="12" customFormat="1" ht="11.25">
      <c r="C2168" s="125"/>
      <c r="G2168" s="10"/>
      <c r="I2168" s="10"/>
      <c r="J2168" s="10"/>
      <c r="K2168" s="10"/>
      <c r="M2168" s="10"/>
      <c r="O2168" s="29"/>
    </row>
    <row r="2169" spans="3:15" s="12" customFormat="1" ht="11.25">
      <c r="C2169" s="125"/>
      <c r="G2169" s="10"/>
      <c r="I2169" s="10"/>
      <c r="J2169" s="10"/>
      <c r="K2169" s="10"/>
      <c r="M2169" s="10"/>
      <c r="O2169" s="29"/>
    </row>
    <row r="2170" spans="3:15" s="12" customFormat="1" ht="11.25">
      <c r="C2170" s="125"/>
      <c r="G2170" s="10"/>
      <c r="I2170" s="10"/>
      <c r="J2170" s="10"/>
      <c r="K2170" s="10"/>
      <c r="M2170" s="10"/>
      <c r="O2170" s="29"/>
    </row>
    <row r="2171" spans="3:15" s="12" customFormat="1" ht="11.25">
      <c r="C2171" s="125"/>
      <c r="G2171" s="10"/>
      <c r="I2171" s="10"/>
      <c r="J2171" s="10"/>
      <c r="K2171" s="10"/>
      <c r="M2171" s="10"/>
      <c r="O2171" s="29"/>
    </row>
    <row r="2172" spans="3:15" s="12" customFormat="1" ht="11.25">
      <c r="C2172" s="125"/>
      <c r="G2172" s="10"/>
      <c r="I2172" s="10"/>
      <c r="J2172" s="10"/>
      <c r="K2172" s="10"/>
      <c r="M2172" s="10"/>
      <c r="O2172" s="29"/>
    </row>
    <row r="2173" spans="3:15" s="12" customFormat="1" ht="11.25">
      <c r="C2173" s="125"/>
      <c r="G2173" s="10"/>
      <c r="I2173" s="10"/>
      <c r="J2173" s="10"/>
      <c r="K2173" s="10"/>
      <c r="M2173" s="10"/>
      <c r="O2173" s="29"/>
    </row>
    <row r="2174" spans="3:15" s="12" customFormat="1" ht="11.25">
      <c r="C2174" s="125"/>
      <c r="G2174" s="10"/>
      <c r="I2174" s="10"/>
      <c r="J2174" s="10"/>
      <c r="K2174" s="10"/>
      <c r="M2174" s="10"/>
      <c r="O2174" s="29"/>
    </row>
    <row r="2175" spans="3:15" s="12" customFormat="1" ht="11.25">
      <c r="C2175" s="125"/>
      <c r="G2175" s="10"/>
      <c r="I2175" s="10"/>
      <c r="J2175" s="10"/>
      <c r="K2175" s="10"/>
      <c r="M2175" s="10"/>
      <c r="O2175" s="29"/>
    </row>
    <row r="2176" spans="3:15" s="12" customFormat="1" ht="11.25">
      <c r="C2176" s="125"/>
      <c r="G2176" s="10"/>
      <c r="I2176" s="10"/>
      <c r="J2176" s="10"/>
      <c r="K2176" s="10"/>
      <c r="M2176" s="10"/>
      <c r="O2176" s="29"/>
    </row>
    <row r="2177" spans="3:15" s="12" customFormat="1" ht="11.25">
      <c r="C2177" s="125"/>
      <c r="G2177" s="10"/>
      <c r="I2177" s="10"/>
      <c r="J2177" s="10"/>
      <c r="K2177" s="10"/>
      <c r="M2177" s="10"/>
      <c r="O2177" s="29"/>
    </row>
    <row r="2178" spans="3:15" s="12" customFormat="1" ht="11.25">
      <c r="C2178" s="125"/>
      <c r="G2178" s="10"/>
      <c r="I2178" s="10"/>
      <c r="J2178" s="10"/>
      <c r="K2178" s="10"/>
      <c r="M2178" s="10"/>
      <c r="O2178" s="29"/>
    </row>
    <row r="2179" spans="3:15" s="12" customFormat="1" ht="11.25">
      <c r="C2179" s="125"/>
      <c r="G2179" s="10"/>
      <c r="I2179" s="10"/>
      <c r="J2179" s="10"/>
      <c r="K2179" s="10"/>
      <c r="M2179" s="10"/>
      <c r="O2179" s="29"/>
    </row>
    <row r="2180" spans="3:15" s="12" customFormat="1" ht="11.25">
      <c r="C2180" s="125"/>
      <c r="G2180" s="10"/>
      <c r="I2180" s="10"/>
      <c r="J2180" s="10"/>
      <c r="K2180" s="10"/>
      <c r="M2180" s="10"/>
      <c r="O2180" s="29"/>
    </row>
    <row r="2181" spans="3:15" s="12" customFormat="1" ht="11.25">
      <c r="C2181" s="125"/>
      <c r="G2181" s="10"/>
      <c r="I2181" s="10"/>
      <c r="J2181" s="10"/>
      <c r="K2181" s="10"/>
      <c r="M2181" s="10"/>
      <c r="O2181" s="29"/>
    </row>
    <row r="2182" spans="3:15" s="12" customFormat="1" ht="11.25">
      <c r="C2182" s="125"/>
      <c r="G2182" s="10"/>
      <c r="I2182" s="10"/>
      <c r="J2182" s="10"/>
      <c r="K2182" s="10"/>
      <c r="M2182" s="10"/>
      <c r="O2182" s="29"/>
    </row>
    <row r="2183" spans="3:15" s="12" customFormat="1" ht="11.25">
      <c r="C2183" s="125"/>
      <c r="G2183" s="10"/>
      <c r="I2183" s="10"/>
      <c r="J2183" s="10"/>
      <c r="K2183" s="10"/>
      <c r="M2183" s="10"/>
      <c r="O2183" s="29"/>
    </row>
    <row r="2184" spans="3:15" s="12" customFormat="1" ht="11.25">
      <c r="C2184" s="125"/>
      <c r="G2184" s="10"/>
      <c r="I2184" s="10"/>
      <c r="J2184" s="10"/>
      <c r="K2184" s="10"/>
      <c r="M2184" s="10"/>
      <c r="O2184" s="29"/>
    </row>
    <row r="2185" spans="3:15" s="12" customFormat="1" ht="11.25">
      <c r="C2185" s="125"/>
      <c r="G2185" s="10"/>
      <c r="I2185" s="10"/>
      <c r="J2185" s="10"/>
      <c r="K2185" s="10"/>
      <c r="M2185" s="10"/>
      <c r="O2185" s="29"/>
    </row>
    <row r="2186" spans="3:15" s="12" customFormat="1" ht="11.25">
      <c r="C2186" s="125"/>
      <c r="G2186" s="10"/>
      <c r="I2186" s="10"/>
      <c r="J2186" s="10"/>
      <c r="K2186" s="10"/>
      <c r="M2186" s="10"/>
      <c r="O2186" s="29"/>
    </row>
    <row r="2187" spans="3:15" s="12" customFormat="1" ht="11.25">
      <c r="C2187" s="125"/>
      <c r="G2187" s="10"/>
      <c r="I2187" s="10"/>
      <c r="J2187" s="10"/>
      <c r="K2187" s="10"/>
      <c r="M2187" s="10"/>
      <c r="O2187" s="29"/>
    </row>
    <row r="2188" spans="3:15" s="12" customFormat="1" ht="11.25">
      <c r="C2188" s="125"/>
      <c r="G2188" s="10"/>
      <c r="I2188" s="10"/>
      <c r="J2188" s="10"/>
      <c r="K2188" s="10"/>
      <c r="M2188" s="10"/>
      <c r="O2188" s="29"/>
    </row>
    <row r="2189" spans="3:15" s="12" customFormat="1" ht="11.25">
      <c r="C2189" s="125"/>
      <c r="G2189" s="10"/>
      <c r="I2189" s="10"/>
      <c r="J2189" s="10"/>
      <c r="K2189" s="10"/>
      <c r="M2189" s="10"/>
      <c r="O2189" s="29"/>
    </row>
    <row r="2190" spans="3:15" s="12" customFormat="1" ht="11.25">
      <c r="C2190" s="125"/>
      <c r="G2190" s="10"/>
      <c r="I2190" s="10"/>
      <c r="J2190" s="10"/>
      <c r="K2190" s="10"/>
      <c r="M2190" s="10"/>
      <c r="O2190" s="29"/>
    </row>
    <row r="2191" spans="3:15" s="12" customFormat="1" ht="11.25">
      <c r="C2191" s="125"/>
      <c r="G2191" s="10"/>
      <c r="I2191" s="10"/>
      <c r="J2191" s="10"/>
      <c r="K2191" s="10"/>
      <c r="M2191" s="10"/>
      <c r="O2191" s="29"/>
    </row>
    <row r="2192" spans="3:15" s="12" customFormat="1" ht="11.25">
      <c r="C2192" s="125"/>
      <c r="G2192" s="10"/>
      <c r="I2192" s="10"/>
      <c r="J2192" s="10"/>
      <c r="K2192" s="10"/>
      <c r="M2192" s="10"/>
      <c r="O2192" s="29"/>
    </row>
    <row r="2193" spans="3:15" s="12" customFormat="1" ht="11.25">
      <c r="C2193" s="125"/>
      <c r="G2193" s="10"/>
      <c r="I2193" s="10"/>
      <c r="J2193" s="10"/>
      <c r="K2193" s="10"/>
      <c r="M2193" s="10"/>
      <c r="O2193" s="29"/>
    </row>
    <row r="2194" spans="3:15" s="12" customFormat="1" ht="11.25">
      <c r="C2194" s="125"/>
      <c r="G2194" s="10"/>
      <c r="I2194" s="10"/>
      <c r="J2194" s="10"/>
      <c r="K2194" s="10"/>
      <c r="M2194" s="10"/>
      <c r="O2194" s="29"/>
    </row>
    <row r="2195" spans="3:15" s="12" customFormat="1" ht="11.25">
      <c r="C2195" s="125"/>
      <c r="G2195" s="10"/>
      <c r="I2195" s="10"/>
      <c r="J2195" s="10"/>
      <c r="K2195" s="10"/>
      <c r="M2195" s="10"/>
      <c r="O2195" s="29"/>
    </row>
    <row r="2196" spans="3:15" s="12" customFormat="1" ht="11.25">
      <c r="C2196" s="125"/>
      <c r="G2196" s="10"/>
      <c r="I2196" s="10"/>
      <c r="J2196" s="10"/>
      <c r="K2196" s="10"/>
      <c r="M2196" s="10"/>
      <c r="O2196" s="29"/>
    </row>
    <row r="2197" spans="3:15" s="12" customFormat="1" ht="11.25">
      <c r="C2197" s="125"/>
      <c r="G2197" s="10"/>
      <c r="I2197" s="10"/>
      <c r="J2197" s="10"/>
      <c r="K2197" s="10"/>
      <c r="M2197" s="10"/>
      <c r="O2197" s="29"/>
    </row>
    <row r="2198" spans="3:15" s="12" customFormat="1" ht="11.25">
      <c r="C2198" s="125"/>
      <c r="G2198" s="10"/>
      <c r="I2198" s="10"/>
      <c r="J2198" s="10"/>
      <c r="K2198" s="10"/>
      <c r="M2198" s="10"/>
      <c r="O2198" s="29"/>
    </row>
    <row r="2199" spans="3:15" s="12" customFormat="1" ht="11.25">
      <c r="C2199" s="125"/>
      <c r="G2199" s="10"/>
      <c r="I2199" s="10"/>
      <c r="J2199" s="10"/>
      <c r="K2199" s="10"/>
      <c r="M2199" s="10"/>
      <c r="O2199" s="29"/>
    </row>
    <row r="2200" spans="3:15" s="12" customFormat="1" ht="11.25">
      <c r="C2200" s="125"/>
      <c r="G2200" s="10"/>
      <c r="I2200" s="10"/>
      <c r="J2200" s="10"/>
      <c r="K2200" s="10"/>
      <c r="M2200" s="10"/>
      <c r="O2200" s="29"/>
    </row>
    <row r="2201" spans="3:15" s="12" customFormat="1" ht="11.25">
      <c r="C2201" s="125"/>
      <c r="G2201" s="10"/>
      <c r="I2201" s="10"/>
      <c r="J2201" s="10"/>
      <c r="K2201" s="10"/>
      <c r="M2201" s="10"/>
      <c r="O2201" s="29"/>
    </row>
    <row r="2202" spans="3:15" s="12" customFormat="1" ht="11.25">
      <c r="C2202" s="125"/>
      <c r="G2202" s="10"/>
      <c r="I2202" s="10"/>
      <c r="J2202" s="10"/>
      <c r="K2202" s="10"/>
      <c r="M2202" s="10"/>
      <c r="O2202" s="29"/>
    </row>
    <row r="2203" spans="3:15" s="12" customFormat="1" ht="11.25">
      <c r="C2203" s="125"/>
      <c r="G2203" s="10"/>
      <c r="I2203" s="10"/>
      <c r="J2203" s="10"/>
      <c r="K2203" s="10"/>
      <c r="M2203" s="10"/>
      <c r="O2203" s="29"/>
    </row>
    <row r="2204" spans="3:15" s="12" customFormat="1" ht="11.25">
      <c r="C2204" s="125"/>
      <c r="G2204" s="10"/>
      <c r="I2204" s="10"/>
      <c r="J2204" s="10"/>
      <c r="K2204" s="10"/>
      <c r="M2204" s="10"/>
      <c r="O2204" s="29"/>
    </row>
    <row r="2205" spans="3:15" s="12" customFormat="1" ht="11.25">
      <c r="C2205" s="125"/>
      <c r="G2205" s="10"/>
      <c r="I2205" s="10"/>
      <c r="J2205" s="10"/>
      <c r="K2205" s="10"/>
      <c r="M2205" s="10"/>
      <c r="O2205" s="29"/>
    </row>
    <row r="2206" spans="3:15" s="12" customFormat="1" ht="11.25">
      <c r="C2206" s="125"/>
      <c r="G2206" s="10"/>
      <c r="I2206" s="10"/>
      <c r="J2206" s="10"/>
      <c r="K2206" s="10"/>
      <c r="M2206" s="10"/>
      <c r="O2206" s="29"/>
    </row>
    <row r="2207" spans="3:15" s="12" customFormat="1" ht="11.25">
      <c r="C2207" s="125"/>
      <c r="G2207" s="10"/>
      <c r="I2207" s="10"/>
      <c r="J2207" s="10"/>
      <c r="K2207" s="10"/>
      <c r="M2207" s="10"/>
      <c r="O2207" s="29"/>
    </row>
    <row r="2208" spans="3:15" s="12" customFormat="1" ht="11.25">
      <c r="C2208" s="125"/>
      <c r="G2208" s="10"/>
      <c r="I2208" s="10"/>
      <c r="J2208" s="10"/>
      <c r="K2208" s="10"/>
      <c r="M2208" s="10"/>
      <c r="O2208" s="29"/>
    </row>
    <row r="2209" spans="3:15" s="12" customFormat="1" ht="11.25">
      <c r="C2209" s="125"/>
      <c r="G2209" s="10"/>
      <c r="I2209" s="10"/>
      <c r="J2209" s="10"/>
      <c r="K2209" s="10"/>
      <c r="M2209" s="10"/>
      <c r="O2209" s="29"/>
    </row>
    <row r="2210" spans="3:15" s="12" customFormat="1" ht="11.25">
      <c r="C2210" s="125"/>
      <c r="G2210" s="10"/>
      <c r="I2210" s="10"/>
      <c r="J2210" s="10"/>
      <c r="K2210" s="10"/>
      <c r="M2210" s="10"/>
      <c r="O2210" s="29"/>
    </row>
    <row r="2211" spans="3:15" s="12" customFormat="1" ht="11.25">
      <c r="C2211" s="125"/>
      <c r="G2211" s="10"/>
      <c r="I2211" s="10"/>
      <c r="J2211" s="10"/>
      <c r="K2211" s="10"/>
      <c r="M2211" s="10"/>
      <c r="O2211" s="29"/>
    </row>
    <row r="2212" spans="3:15" s="12" customFormat="1" ht="11.25">
      <c r="C2212" s="125"/>
      <c r="G2212" s="10"/>
      <c r="I2212" s="10"/>
      <c r="J2212" s="10"/>
      <c r="K2212" s="10"/>
      <c r="M2212" s="10"/>
      <c r="O2212" s="29"/>
    </row>
    <row r="2213" spans="3:15" s="12" customFormat="1" ht="11.25">
      <c r="C2213" s="125"/>
      <c r="G2213" s="10"/>
      <c r="I2213" s="10"/>
      <c r="J2213" s="10"/>
      <c r="K2213" s="10"/>
      <c r="M2213" s="10"/>
      <c r="O2213" s="29"/>
    </row>
    <row r="2214" spans="3:15" s="12" customFormat="1" ht="11.25">
      <c r="C2214" s="125"/>
      <c r="G2214" s="10"/>
      <c r="I2214" s="10"/>
      <c r="J2214" s="10"/>
      <c r="K2214" s="10"/>
      <c r="M2214" s="10"/>
      <c r="O2214" s="29"/>
    </row>
    <row r="2215" spans="3:15" s="12" customFormat="1" ht="11.25">
      <c r="C2215" s="125"/>
      <c r="G2215" s="10"/>
      <c r="I2215" s="10"/>
      <c r="J2215" s="10"/>
      <c r="K2215" s="10"/>
      <c r="M2215" s="10"/>
      <c r="O2215" s="29"/>
    </row>
    <row r="2216" spans="3:15" s="12" customFormat="1" ht="11.25">
      <c r="C2216" s="125"/>
      <c r="G2216" s="10"/>
      <c r="I2216" s="10"/>
      <c r="J2216" s="10"/>
      <c r="K2216" s="10"/>
      <c r="M2216" s="10"/>
      <c r="O2216" s="29"/>
    </row>
    <row r="2217" spans="3:15" s="12" customFormat="1" ht="11.25">
      <c r="C2217" s="125"/>
      <c r="G2217" s="10"/>
      <c r="I2217" s="10"/>
      <c r="J2217" s="10"/>
      <c r="K2217" s="10"/>
      <c r="M2217" s="10"/>
      <c r="O2217" s="29"/>
    </row>
    <row r="2218" spans="3:15" s="12" customFormat="1" ht="11.25">
      <c r="C2218" s="125"/>
      <c r="G2218" s="10"/>
      <c r="I2218" s="10"/>
      <c r="J2218" s="10"/>
      <c r="K2218" s="10"/>
      <c r="M2218" s="10"/>
      <c r="O2218" s="29"/>
    </row>
    <row r="2219" spans="3:15" s="12" customFormat="1" ht="11.25">
      <c r="C2219" s="125"/>
      <c r="G2219" s="10"/>
      <c r="I2219" s="10"/>
      <c r="J2219" s="10"/>
      <c r="K2219" s="10"/>
      <c r="M2219" s="10"/>
      <c r="O2219" s="29"/>
    </row>
    <row r="2220" spans="3:15" s="12" customFormat="1" ht="11.25">
      <c r="C2220" s="125"/>
      <c r="G2220" s="10"/>
      <c r="I2220" s="10"/>
      <c r="J2220" s="10"/>
      <c r="K2220" s="10"/>
      <c r="M2220" s="10"/>
      <c r="O2220" s="29"/>
    </row>
    <row r="2221" spans="3:15" s="12" customFormat="1" ht="11.25">
      <c r="C2221" s="125"/>
      <c r="G2221" s="10"/>
      <c r="I2221" s="10"/>
      <c r="J2221" s="10"/>
      <c r="K2221" s="10"/>
      <c r="M2221" s="10"/>
      <c r="O2221" s="29"/>
    </row>
    <row r="2222" spans="3:15" s="12" customFormat="1" ht="11.25">
      <c r="C2222" s="125"/>
      <c r="G2222" s="10"/>
      <c r="I2222" s="10"/>
      <c r="J2222" s="10"/>
      <c r="K2222" s="10"/>
      <c r="M2222" s="10"/>
      <c r="O2222" s="29"/>
    </row>
    <row r="2223" spans="3:15" s="12" customFormat="1" ht="11.25">
      <c r="C2223" s="125"/>
      <c r="G2223" s="10"/>
      <c r="I2223" s="10"/>
      <c r="J2223" s="10"/>
      <c r="K2223" s="10"/>
      <c r="M2223" s="10"/>
      <c r="O2223" s="29"/>
    </row>
    <row r="2224" spans="3:15" s="12" customFormat="1" ht="11.25">
      <c r="C2224" s="125"/>
      <c r="G2224" s="10"/>
      <c r="I2224" s="10"/>
      <c r="J2224" s="10"/>
      <c r="K2224" s="10"/>
      <c r="M2224" s="10"/>
      <c r="O2224" s="29"/>
    </row>
    <row r="2225" spans="3:15" s="12" customFormat="1" ht="11.25">
      <c r="C2225" s="125"/>
      <c r="G2225" s="10"/>
      <c r="I2225" s="10"/>
      <c r="J2225" s="10"/>
      <c r="K2225" s="10"/>
      <c r="M2225" s="10"/>
      <c r="O2225" s="29"/>
    </row>
    <row r="2226" spans="3:15" s="12" customFormat="1" ht="11.25">
      <c r="C2226" s="125"/>
      <c r="G2226" s="10"/>
      <c r="I2226" s="10"/>
      <c r="J2226" s="10"/>
      <c r="K2226" s="10"/>
      <c r="M2226" s="10"/>
      <c r="O2226" s="29"/>
    </row>
    <row r="2227" spans="3:15" s="12" customFormat="1" ht="11.25">
      <c r="C2227" s="125"/>
      <c r="G2227" s="10"/>
      <c r="I2227" s="10"/>
      <c r="J2227" s="10"/>
      <c r="K2227" s="10"/>
      <c r="M2227" s="10"/>
      <c r="O2227" s="29"/>
    </row>
    <row r="2228" spans="3:15" s="12" customFormat="1" ht="11.25">
      <c r="C2228" s="125"/>
      <c r="G2228" s="10"/>
      <c r="I2228" s="10"/>
      <c r="J2228" s="10"/>
      <c r="K2228" s="10"/>
      <c r="M2228" s="10"/>
      <c r="O2228" s="29"/>
    </row>
    <row r="2229" spans="3:15" s="12" customFormat="1" ht="11.25">
      <c r="C2229" s="125"/>
      <c r="G2229" s="10"/>
      <c r="I2229" s="10"/>
      <c r="J2229" s="10"/>
      <c r="K2229" s="10"/>
      <c r="M2229" s="10"/>
      <c r="O2229" s="29"/>
    </row>
    <row r="2230" spans="3:15" s="12" customFormat="1" ht="11.25">
      <c r="C2230" s="125"/>
      <c r="G2230" s="10"/>
      <c r="I2230" s="10"/>
      <c r="J2230" s="10"/>
      <c r="K2230" s="10"/>
      <c r="M2230" s="10"/>
      <c r="O2230" s="29"/>
    </row>
    <row r="2231" spans="3:15" s="12" customFormat="1" ht="11.25">
      <c r="C2231" s="125"/>
      <c r="G2231" s="10"/>
      <c r="I2231" s="10"/>
      <c r="J2231" s="10"/>
      <c r="K2231" s="10"/>
      <c r="M2231" s="10"/>
      <c r="O2231" s="29"/>
    </row>
    <row r="2232" spans="3:15" s="12" customFormat="1" ht="11.25">
      <c r="C2232" s="125"/>
      <c r="G2232" s="10"/>
      <c r="I2232" s="10"/>
      <c r="J2232" s="10"/>
      <c r="K2232" s="10"/>
      <c r="M2232" s="10"/>
      <c r="O2232" s="29"/>
    </row>
    <row r="2233" spans="3:15" s="12" customFormat="1" ht="11.25">
      <c r="C2233" s="125"/>
      <c r="G2233" s="10"/>
      <c r="I2233" s="10"/>
      <c r="J2233" s="10"/>
      <c r="K2233" s="10"/>
      <c r="M2233" s="10"/>
      <c r="O2233" s="29"/>
    </row>
    <row r="2234" spans="3:15" s="12" customFormat="1" ht="11.25">
      <c r="C2234" s="125"/>
      <c r="G2234" s="10"/>
      <c r="I2234" s="10"/>
      <c r="J2234" s="10"/>
      <c r="K2234" s="10"/>
      <c r="M2234" s="10"/>
      <c r="O2234" s="29"/>
    </row>
    <row r="2235" spans="3:15" s="12" customFormat="1" ht="11.25">
      <c r="C2235" s="125"/>
      <c r="G2235" s="10"/>
      <c r="I2235" s="10"/>
      <c r="J2235" s="10"/>
      <c r="K2235" s="10"/>
      <c r="M2235" s="10"/>
      <c r="O2235" s="29"/>
    </row>
    <row r="2236" spans="3:15" s="12" customFormat="1" ht="11.25">
      <c r="C2236" s="125"/>
      <c r="G2236" s="10"/>
      <c r="I2236" s="10"/>
      <c r="J2236" s="10"/>
      <c r="K2236" s="10"/>
      <c r="M2236" s="10"/>
      <c r="O2236" s="29"/>
    </row>
    <row r="2237" spans="3:15" s="12" customFormat="1" ht="11.25">
      <c r="C2237" s="125"/>
      <c r="G2237" s="10"/>
      <c r="I2237" s="10"/>
      <c r="J2237" s="10"/>
      <c r="K2237" s="10"/>
      <c r="M2237" s="10"/>
      <c r="O2237" s="29"/>
    </row>
    <row r="2238" spans="3:15" s="12" customFormat="1" ht="11.25">
      <c r="C2238" s="125"/>
      <c r="G2238" s="10"/>
      <c r="I2238" s="10"/>
      <c r="J2238" s="10"/>
      <c r="K2238" s="10"/>
      <c r="M2238" s="10"/>
      <c r="O2238" s="29"/>
    </row>
    <row r="2239" spans="3:15" s="12" customFormat="1" ht="11.25">
      <c r="C2239" s="125"/>
      <c r="G2239" s="10"/>
      <c r="I2239" s="10"/>
      <c r="J2239" s="10"/>
      <c r="K2239" s="10"/>
      <c r="M2239" s="10"/>
      <c r="O2239" s="29"/>
    </row>
    <row r="2240" spans="3:15" s="12" customFormat="1" ht="11.25">
      <c r="C2240" s="125"/>
      <c r="G2240" s="10"/>
      <c r="I2240" s="10"/>
      <c r="J2240" s="10"/>
      <c r="K2240" s="10"/>
      <c r="M2240" s="10"/>
      <c r="O2240" s="29"/>
    </row>
    <row r="2241" spans="3:15" s="12" customFormat="1" ht="11.25">
      <c r="C2241" s="125"/>
      <c r="G2241" s="10"/>
      <c r="I2241" s="10"/>
      <c r="J2241" s="10"/>
      <c r="K2241" s="10"/>
      <c r="M2241" s="10"/>
      <c r="O2241" s="29"/>
    </row>
    <row r="2242" spans="3:15" s="12" customFormat="1" ht="11.25">
      <c r="C2242" s="125"/>
      <c r="G2242" s="10"/>
      <c r="I2242" s="10"/>
      <c r="J2242" s="10"/>
      <c r="K2242" s="10"/>
      <c r="M2242" s="10"/>
      <c r="O2242" s="29"/>
    </row>
    <row r="2243" spans="3:15" s="12" customFormat="1" ht="11.25">
      <c r="C2243" s="125"/>
      <c r="G2243" s="10"/>
      <c r="I2243" s="10"/>
      <c r="J2243" s="10"/>
      <c r="K2243" s="10"/>
      <c r="M2243" s="10"/>
      <c r="O2243" s="29"/>
    </row>
    <row r="2244" spans="3:15" s="12" customFormat="1" ht="11.25">
      <c r="C2244" s="125"/>
      <c r="G2244" s="10"/>
      <c r="I2244" s="10"/>
      <c r="J2244" s="10"/>
      <c r="K2244" s="10"/>
      <c r="M2244" s="10"/>
      <c r="O2244" s="29"/>
    </row>
    <row r="2245" spans="3:15" s="12" customFormat="1" ht="11.25">
      <c r="C2245" s="125"/>
      <c r="G2245" s="10"/>
      <c r="I2245" s="10"/>
      <c r="J2245" s="10"/>
      <c r="K2245" s="10"/>
      <c r="M2245" s="10"/>
      <c r="O2245" s="29"/>
    </row>
    <row r="2246" spans="3:15" s="12" customFormat="1" ht="11.25">
      <c r="C2246" s="125"/>
      <c r="G2246" s="10"/>
      <c r="I2246" s="10"/>
      <c r="J2246" s="10"/>
      <c r="K2246" s="10"/>
      <c r="M2246" s="10"/>
      <c r="O2246" s="29"/>
    </row>
    <row r="2247" spans="3:15" s="12" customFormat="1" ht="11.25">
      <c r="C2247" s="125"/>
      <c r="G2247" s="10"/>
      <c r="I2247" s="10"/>
      <c r="J2247" s="10"/>
      <c r="K2247" s="10"/>
      <c r="M2247" s="10"/>
      <c r="O2247" s="29"/>
    </row>
    <row r="2248" spans="3:15" s="12" customFormat="1" ht="11.25">
      <c r="C2248" s="125"/>
      <c r="G2248" s="10"/>
      <c r="I2248" s="10"/>
      <c r="J2248" s="10"/>
      <c r="K2248" s="10"/>
      <c r="M2248" s="10"/>
      <c r="O2248" s="29"/>
    </row>
    <row r="2249" spans="3:15" s="12" customFormat="1" ht="11.25">
      <c r="C2249" s="125"/>
      <c r="G2249" s="10"/>
      <c r="I2249" s="10"/>
      <c r="J2249" s="10"/>
      <c r="K2249" s="10"/>
      <c r="M2249" s="10"/>
      <c r="O2249" s="29"/>
    </row>
    <row r="2250" spans="3:15" s="12" customFormat="1" ht="11.25">
      <c r="C2250" s="125"/>
      <c r="G2250" s="10"/>
      <c r="I2250" s="10"/>
      <c r="J2250" s="10"/>
      <c r="K2250" s="10"/>
      <c r="M2250" s="10"/>
      <c r="O2250" s="29"/>
    </row>
    <row r="2251" spans="3:15" s="12" customFormat="1" ht="11.25">
      <c r="C2251" s="125"/>
      <c r="G2251" s="10"/>
      <c r="I2251" s="10"/>
      <c r="J2251" s="10"/>
      <c r="K2251" s="10"/>
      <c r="M2251" s="10"/>
      <c r="O2251" s="29"/>
    </row>
    <row r="2252" spans="3:15" s="12" customFormat="1" ht="11.25">
      <c r="C2252" s="125"/>
      <c r="G2252" s="10"/>
      <c r="I2252" s="10"/>
      <c r="J2252" s="10"/>
      <c r="K2252" s="10"/>
      <c r="M2252" s="10"/>
      <c r="O2252" s="29"/>
    </row>
    <row r="2253" spans="3:15" s="12" customFormat="1" ht="11.25">
      <c r="C2253" s="125"/>
      <c r="G2253" s="10"/>
      <c r="I2253" s="10"/>
      <c r="J2253" s="10"/>
      <c r="K2253" s="10"/>
      <c r="M2253" s="10"/>
      <c r="O2253" s="29"/>
    </row>
    <row r="2254" spans="3:15" s="12" customFormat="1" ht="11.25">
      <c r="C2254" s="125"/>
      <c r="G2254" s="10"/>
      <c r="I2254" s="10"/>
      <c r="J2254" s="10"/>
      <c r="K2254" s="10"/>
      <c r="M2254" s="10"/>
      <c r="O2254" s="29"/>
    </row>
    <row r="2255" spans="3:15" s="12" customFormat="1" ht="11.25">
      <c r="C2255" s="125"/>
      <c r="G2255" s="10"/>
      <c r="I2255" s="10"/>
      <c r="J2255" s="10"/>
      <c r="K2255" s="10"/>
      <c r="M2255" s="10"/>
      <c r="O2255" s="29"/>
    </row>
    <row r="2256" spans="3:15" s="12" customFormat="1" ht="11.25">
      <c r="C2256" s="125"/>
      <c r="G2256" s="10"/>
      <c r="I2256" s="10"/>
      <c r="J2256" s="10"/>
      <c r="K2256" s="10"/>
      <c r="M2256" s="10"/>
      <c r="O2256" s="29"/>
    </row>
    <row r="2257" spans="3:15" s="12" customFormat="1" ht="11.25">
      <c r="C2257" s="125"/>
      <c r="G2257" s="10"/>
      <c r="I2257" s="10"/>
      <c r="J2257" s="10"/>
      <c r="K2257" s="10"/>
      <c r="M2257" s="10"/>
      <c r="O2257" s="29"/>
    </row>
    <row r="2258" spans="3:15" s="12" customFormat="1" ht="11.25">
      <c r="C2258" s="125"/>
      <c r="G2258" s="10"/>
      <c r="I2258" s="10"/>
      <c r="J2258" s="10"/>
      <c r="K2258" s="10"/>
      <c r="M2258" s="10"/>
      <c r="O2258" s="29"/>
    </row>
    <row r="2259" spans="3:15" s="12" customFormat="1" ht="11.25">
      <c r="C2259" s="125"/>
      <c r="G2259" s="10"/>
      <c r="I2259" s="10"/>
      <c r="J2259" s="10"/>
      <c r="K2259" s="10"/>
      <c r="M2259" s="10"/>
      <c r="O2259" s="29"/>
    </row>
    <row r="2260" spans="3:15" s="12" customFormat="1" ht="11.25">
      <c r="C2260" s="125"/>
      <c r="G2260" s="10"/>
      <c r="I2260" s="10"/>
      <c r="J2260" s="10"/>
      <c r="K2260" s="10"/>
      <c r="M2260" s="10"/>
      <c r="O2260" s="29"/>
    </row>
    <row r="2261" spans="3:15" s="12" customFormat="1" ht="11.25">
      <c r="C2261" s="125"/>
      <c r="G2261" s="10"/>
      <c r="I2261" s="10"/>
      <c r="J2261" s="10"/>
      <c r="K2261" s="10"/>
      <c r="M2261" s="10"/>
      <c r="O2261" s="29"/>
    </row>
    <row r="2262" spans="3:15" s="12" customFormat="1" ht="11.25">
      <c r="C2262" s="125"/>
      <c r="G2262" s="10"/>
      <c r="I2262" s="10"/>
      <c r="J2262" s="10"/>
      <c r="K2262" s="10"/>
      <c r="M2262" s="10"/>
      <c r="O2262" s="29"/>
    </row>
    <row r="2263" spans="3:15" s="12" customFormat="1" ht="11.25">
      <c r="C2263" s="125"/>
      <c r="G2263" s="10"/>
      <c r="I2263" s="10"/>
      <c r="J2263" s="10"/>
      <c r="K2263" s="10"/>
      <c r="M2263" s="10"/>
      <c r="O2263" s="29"/>
    </row>
    <row r="2264" spans="3:15" s="12" customFormat="1" ht="11.25">
      <c r="C2264" s="125"/>
      <c r="G2264" s="10"/>
      <c r="I2264" s="10"/>
      <c r="J2264" s="10"/>
      <c r="K2264" s="10"/>
      <c r="M2264" s="10"/>
      <c r="O2264" s="29"/>
    </row>
    <row r="2265" spans="3:15" s="12" customFormat="1" ht="11.25">
      <c r="C2265" s="125"/>
      <c r="G2265" s="10"/>
      <c r="I2265" s="10"/>
      <c r="J2265" s="10"/>
      <c r="K2265" s="10"/>
      <c r="M2265" s="10"/>
      <c r="O2265" s="29"/>
    </row>
    <row r="2266" spans="3:15" s="12" customFormat="1" ht="11.25">
      <c r="C2266" s="125"/>
      <c r="G2266" s="10"/>
      <c r="I2266" s="10"/>
      <c r="J2266" s="10"/>
      <c r="K2266" s="10"/>
      <c r="M2266" s="10"/>
      <c r="O2266" s="29"/>
    </row>
    <row r="2267" spans="3:15" s="12" customFormat="1" ht="11.25">
      <c r="C2267" s="125"/>
      <c r="G2267" s="10"/>
      <c r="I2267" s="10"/>
      <c r="J2267" s="10"/>
      <c r="K2267" s="10"/>
      <c r="M2267" s="10"/>
      <c r="O2267" s="29"/>
    </row>
    <row r="2268" spans="3:15" s="12" customFormat="1" ht="11.25">
      <c r="C2268" s="125"/>
      <c r="G2268" s="10"/>
      <c r="I2268" s="10"/>
      <c r="J2268" s="10"/>
      <c r="K2268" s="10"/>
      <c r="M2268" s="10"/>
      <c r="O2268" s="29"/>
    </row>
    <row r="2269" spans="3:15" s="12" customFormat="1" ht="11.25">
      <c r="C2269" s="125"/>
      <c r="G2269" s="10"/>
      <c r="I2269" s="10"/>
      <c r="J2269" s="10"/>
      <c r="K2269" s="10"/>
      <c r="M2269" s="10"/>
      <c r="O2269" s="29"/>
    </row>
    <row r="2270" spans="3:15" s="12" customFormat="1" ht="11.25">
      <c r="C2270" s="125"/>
      <c r="G2270" s="10"/>
      <c r="I2270" s="10"/>
      <c r="J2270" s="10"/>
      <c r="K2270" s="10"/>
      <c r="M2270" s="10"/>
      <c r="O2270" s="29"/>
    </row>
    <row r="2271" spans="3:15" s="12" customFormat="1" ht="11.25">
      <c r="C2271" s="125"/>
      <c r="G2271" s="10"/>
      <c r="I2271" s="10"/>
      <c r="J2271" s="10"/>
      <c r="K2271" s="10"/>
      <c r="M2271" s="10"/>
      <c r="O2271" s="29"/>
    </row>
    <row r="2272" spans="3:15" s="12" customFormat="1" ht="11.25">
      <c r="C2272" s="125"/>
      <c r="G2272" s="10"/>
      <c r="I2272" s="10"/>
      <c r="J2272" s="10"/>
      <c r="K2272" s="10"/>
      <c r="M2272" s="10"/>
      <c r="O2272" s="29"/>
    </row>
    <row r="2273" spans="3:15" s="12" customFormat="1" ht="11.25">
      <c r="C2273" s="125"/>
      <c r="G2273" s="10"/>
      <c r="I2273" s="10"/>
      <c r="J2273" s="10"/>
      <c r="K2273" s="10"/>
      <c r="M2273" s="10"/>
      <c r="O2273" s="29"/>
    </row>
    <row r="2274" spans="3:15" s="12" customFormat="1" ht="11.25">
      <c r="C2274" s="125"/>
      <c r="G2274" s="10"/>
      <c r="I2274" s="10"/>
      <c r="J2274" s="10"/>
      <c r="K2274" s="10"/>
      <c r="M2274" s="10"/>
      <c r="O2274" s="29"/>
    </row>
    <row r="2275" spans="3:15" s="12" customFormat="1" ht="11.25">
      <c r="C2275" s="125"/>
      <c r="G2275" s="10"/>
      <c r="I2275" s="10"/>
      <c r="J2275" s="10"/>
      <c r="K2275" s="10"/>
      <c r="M2275" s="10"/>
      <c r="O2275" s="29"/>
    </row>
    <row r="2276" spans="3:15" s="12" customFormat="1" ht="11.25">
      <c r="C2276" s="125"/>
      <c r="G2276" s="10"/>
      <c r="I2276" s="10"/>
      <c r="J2276" s="10"/>
      <c r="K2276" s="10"/>
      <c r="M2276" s="10"/>
      <c r="O2276" s="29"/>
    </row>
    <row r="2277" spans="3:15" s="12" customFormat="1" ht="11.25">
      <c r="C2277" s="125"/>
      <c r="G2277" s="10"/>
      <c r="I2277" s="10"/>
      <c r="J2277" s="10"/>
      <c r="K2277" s="10"/>
      <c r="M2277" s="10"/>
      <c r="O2277" s="29"/>
    </row>
    <row r="2278" spans="3:15" s="12" customFormat="1" ht="11.25">
      <c r="C2278" s="125"/>
      <c r="G2278" s="10"/>
      <c r="I2278" s="10"/>
      <c r="J2278" s="10"/>
      <c r="K2278" s="10"/>
      <c r="M2278" s="10"/>
      <c r="O2278" s="29"/>
    </row>
    <row r="2279" spans="3:15" s="12" customFormat="1" ht="11.25">
      <c r="C2279" s="125"/>
      <c r="G2279" s="10"/>
      <c r="I2279" s="10"/>
      <c r="J2279" s="10"/>
      <c r="K2279" s="10"/>
      <c r="M2279" s="10"/>
      <c r="O2279" s="29"/>
    </row>
    <row r="2280" spans="3:15" s="12" customFormat="1" ht="11.25">
      <c r="C2280" s="125"/>
      <c r="G2280" s="10"/>
      <c r="I2280" s="10"/>
      <c r="J2280" s="10"/>
      <c r="K2280" s="10"/>
      <c r="M2280" s="10"/>
      <c r="O2280" s="29"/>
    </row>
    <row r="2281" spans="3:15" s="12" customFormat="1" ht="11.25">
      <c r="C2281" s="125"/>
      <c r="G2281" s="10"/>
      <c r="I2281" s="10"/>
      <c r="J2281" s="10"/>
      <c r="K2281" s="10"/>
      <c r="M2281" s="10"/>
      <c r="O2281" s="29"/>
    </row>
    <row r="2282" spans="3:15" s="12" customFormat="1" ht="11.25">
      <c r="C2282" s="125"/>
      <c r="G2282" s="10"/>
      <c r="I2282" s="10"/>
      <c r="J2282" s="10"/>
      <c r="K2282" s="10"/>
      <c r="M2282" s="10"/>
      <c r="O2282" s="29"/>
    </row>
    <row r="2283" spans="3:15" s="12" customFormat="1" ht="11.25">
      <c r="C2283" s="125"/>
      <c r="G2283" s="10"/>
      <c r="I2283" s="10"/>
      <c r="J2283" s="10"/>
      <c r="K2283" s="10"/>
      <c r="M2283" s="10"/>
      <c r="O2283" s="29"/>
    </row>
    <row r="2284" spans="3:15" s="12" customFormat="1" ht="11.25">
      <c r="C2284" s="125"/>
      <c r="G2284" s="10"/>
      <c r="I2284" s="10"/>
      <c r="J2284" s="10"/>
      <c r="K2284" s="10"/>
      <c r="M2284" s="10"/>
      <c r="O2284" s="29"/>
    </row>
    <row r="2285" spans="3:15" s="12" customFormat="1" ht="11.25">
      <c r="C2285" s="125"/>
      <c r="G2285" s="10"/>
      <c r="I2285" s="10"/>
      <c r="J2285" s="10"/>
      <c r="K2285" s="10"/>
      <c r="M2285" s="10"/>
      <c r="O2285" s="29"/>
    </row>
    <row r="2286" spans="3:15" s="12" customFormat="1" ht="11.25">
      <c r="C2286" s="125"/>
      <c r="G2286" s="10"/>
      <c r="I2286" s="10"/>
      <c r="J2286" s="10"/>
      <c r="K2286" s="10"/>
      <c r="M2286" s="10"/>
      <c r="O2286" s="29"/>
    </row>
    <row r="2287" spans="3:15" s="12" customFormat="1" ht="11.25">
      <c r="C2287" s="125"/>
      <c r="G2287" s="10"/>
      <c r="I2287" s="10"/>
      <c r="J2287" s="10"/>
      <c r="K2287" s="10"/>
      <c r="M2287" s="10"/>
      <c r="O2287" s="29"/>
    </row>
    <row r="2288" spans="3:15" s="12" customFormat="1" ht="11.25">
      <c r="C2288" s="125"/>
      <c r="G2288" s="10"/>
      <c r="I2288" s="10"/>
      <c r="J2288" s="10"/>
      <c r="K2288" s="10"/>
      <c r="M2288" s="10"/>
      <c r="O2288" s="29"/>
    </row>
    <row r="2289" spans="3:15" s="12" customFormat="1" ht="11.25">
      <c r="C2289" s="125"/>
      <c r="G2289" s="10"/>
      <c r="I2289" s="10"/>
      <c r="J2289" s="10"/>
      <c r="K2289" s="10"/>
      <c r="M2289" s="10"/>
      <c r="O2289" s="29"/>
    </row>
    <row r="2290" spans="3:15" s="12" customFormat="1" ht="11.25">
      <c r="C2290" s="125"/>
      <c r="G2290" s="10"/>
      <c r="I2290" s="10"/>
      <c r="J2290" s="10"/>
      <c r="K2290" s="10"/>
      <c r="M2290" s="10"/>
      <c r="O2290" s="29"/>
    </row>
    <row r="2291" spans="3:15" s="12" customFormat="1" ht="11.25">
      <c r="C2291" s="125"/>
      <c r="G2291" s="10"/>
      <c r="I2291" s="10"/>
      <c r="J2291" s="10"/>
      <c r="K2291" s="10"/>
      <c r="M2291" s="10"/>
      <c r="O2291" s="29"/>
    </row>
    <row r="2292" spans="3:15" s="12" customFormat="1" ht="11.25">
      <c r="C2292" s="125"/>
      <c r="G2292" s="10"/>
      <c r="I2292" s="10"/>
      <c r="J2292" s="10"/>
      <c r="K2292" s="10"/>
      <c r="M2292" s="10"/>
      <c r="O2292" s="29"/>
    </row>
    <row r="2293" spans="3:15" s="12" customFormat="1" ht="11.25">
      <c r="C2293" s="125"/>
      <c r="G2293" s="10"/>
      <c r="I2293" s="10"/>
      <c r="J2293" s="10"/>
      <c r="K2293" s="10"/>
      <c r="M2293" s="10"/>
      <c r="O2293" s="29"/>
    </row>
    <row r="2294" spans="3:15" s="12" customFormat="1" ht="11.25">
      <c r="C2294" s="125"/>
      <c r="G2294" s="10"/>
      <c r="I2294" s="10"/>
      <c r="J2294" s="10"/>
      <c r="K2294" s="10"/>
      <c r="M2294" s="10"/>
      <c r="O2294" s="29"/>
    </row>
    <row r="2295" spans="3:15" s="12" customFormat="1" ht="11.25">
      <c r="C2295" s="125"/>
      <c r="G2295" s="10"/>
      <c r="I2295" s="10"/>
      <c r="J2295" s="10"/>
      <c r="K2295" s="10"/>
      <c r="M2295" s="10"/>
      <c r="O2295" s="29"/>
    </row>
    <row r="2296" spans="3:15" s="12" customFormat="1" ht="11.25">
      <c r="C2296" s="125"/>
      <c r="G2296" s="10"/>
      <c r="I2296" s="10"/>
      <c r="J2296" s="10"/>
      <c r="K2296" s="10"/>
      <c r="M2296" s="10"/>
      <c r="O2296" s="29"/>
    </row>
    <row r="2297" spans="3:15" s="12" customFormat="1" ht="11.25">
      <c r="C2297" s="125"/>
      <c r="G2297" s="10"/>
      <c r="I2297" s="10"/>
      <c r="J2297" s="10"/>
      <c r="K2297" s="10"/>
      <c r="M2297" s="10"/>
      <c r="O2297" s="29"/>
    </row>
    <row r="2298" spans="3:15" s="12" customFormat="1" ht="11.25">
      <c r="C2298" s="125"/>
      <c r="G2298" s="10"/>
      <c r="I2298" s="10"/>
      <c r="J2298" s="10"/>
      <c r="K2298" s="10"/>
      <c r="M2298" s="10"/>
      <c r="O2298" s="29"/>
    </row>
    <row r="2299" spans="3:15" s="12" customFormat="1" ht="11.25">
      <c r="C2299" s="125"/>
      <c r="G2299" s="10"/>
      <c r="I2299" s="10"/>
      <c r="J2299" s="10"/>
      <c r="K2299" s="10"/>
      <c r="M2299" s="10"/>
      <c r="O2299" s="29"/>
    </row>
    <row r="2300" spans="3:15" s="12" customFormat="1" ht="11.25">
      <c r="C2300" s="125"/>
      <c r="G2300" s="10"/>
      <c r="I2300" s="10"/>
      <c r="J2300" s="10"/>
      <c r="K2300" s="10"/>
      <c r="M2300" s="10"/>
      <c r="O2300" s="29"/>
    </row>
    <row r="2301" spans="3:15" s="12" customFormat="1" ht="11.25">
      <c r="C2301" s="125"/>
      <c r="G2301" s="10"/>
      <c r="I2301" s="10"/>
      <c r="J2301" s="10"/>
      <c r="K2301" s="10"/>
      <c r="M2301" s="10"/>
      <c r="O2301" s="29"/>
    </row>
    <row r="2302" spans="3:15" s="12" customFormat="1" ht="11.25">
      <c r="C2302" s="125"/>
      <c r="G2302" s="10"/>
      <c r="I2302" s="10"/>
      <c r="J2302" s="10"/>
      <c r="K2302" s="10"/>
      <c r="M2302" s="10"/>
      <c r="O2302" s="29"/>
    </row>
    <row r="2303" spans="3:15" s="12" customFormat="1" ht="11.25">
      <c r="C2303" s="125"/>
      <c r="G2303" s="10"/>
      <c r="I2303" s="10"/>
      <c r="J2303" s="10"/>
      <c r="K2303" s="10"/>
      <c r="M2303" s="10"/>
      <c r="O2303" s="29"/>
    </row>
    <row r="2304" spans="3:15" s="12" customFormat="1" ht="11.25">
      <c r="C2304" s="125"/>
      <c r="G2304" s="10"/>
      <c r="I2304" s="10"/>
      <c r="J2304" s="10"/>
      <c r="K2304" s="10"/>
      <c r="M2304" s="10"/>
      <c r="O2304" s="29"/>
    </row>
    <row r="2305" spans="3:15" s="12" customFormat="1" ht="11.25">
      <c r="C2305" s="125"/>
      <c r="G2305" s="10"/>
      <c r="I2305" s="10"/>
      <c r="J2305" s="10"/>
      <c r="K2305" s="10"/>
      <c r="M2305" s="10"/>
      <c r="O2305" s="29"/>
    </row>
    <row r="2306" spans="3:15" s="12" customFormat="1" ht="11.25">
      <c r="C2306" s="125"/>
      <c r="G2306" s="10"/>
      <c r="I2306" s="10"/>
      <c r="J2306" s="10"/>
      <c r="K2306" s="10"/>
      <c r="M2306" s="10"/>
      <c r="O2306" s="29"/>
    </row>
    <row r="2307" spans="3:15" s="12" customFormat="1" ht="11.25">
      <c r="C2307" s="125"/>
      <c r="G2307" s="10"/>
      <c r="I2307" s="10"/>
      <c r="J2307" s="10"/>
      <c r="K2307" s="10"/>
      <c r="M2307" s="10"/>
      <c r="O2307" s="29"/>
    </row>
    <row r="2308" spans="3:15" s="12" customFormat="1" ht="11.25">
      <c r="C2308" s="125"/>
      <c r="G2308" s="10"/>
      <c r="I2308" s="10"/>
      <c r="J2308" s="10"/>
      <c r="K2308" s="10"/>
      <c r="M2308" s="10"/>
      <c r="O2308" s="29"/>
    </row>
    <row r="2309" spans="3:15" s="12" customFormat="1" ht="11.25">
      <c r="C2309" s="125"/>
      <c r="G2309" s="10"/>
      <c r="I2309" s="10"/>
      <c r="J2309" s="10"/>
      <c r="K2309" s="10"/>
      <c r="M2309" s="10"/>
      <c r="O2309" s="29"/>
    </row>
    <row r="2310" spans="3:15" s="12" customFormat="1" ht="11.25">
      <c r="C2310" s="125"/>
      <c r="G2310" s="10"/>
      <c r="I2310" s="10"/>
      <c r="J2310" s="10"/>
      <c r="K2310" s="10"/>
      <c r="M2310" s="10"/>
      <c r="O2310" s="29"/>
    </row>
    <row r="2311" spans="3:15" s="12" customFormat="1" ht="11.25">
      <c r="C2311" s="125"/>
      <c r="G2311" s="10"/>
      <c r="I2311" s="10"/>
      <c r="J2311" s="10"/>
      <c r="K2311" s="10"/>
      <c r="M2311" s="10"/>
      <c r="O2311" s="29"/>
    </row>
    <row r="2312" spans="3:15" s="12" customFormat="1" ht="11.25">
      <c r="C2312" s="125"/>
      <c r="G2312" s="10"/>
      <c r="I2312" s="10"/>
      <c r="J2312" s="10"/>
      <c r="K2312" s="10"/>
      <c r="M2312" s="10"/>
      <c r="O2312" s="29"/>
    </row>
    <row r="2313" spans="3:15" s="12" customFormat="1" ht="11.25">
      <c r="C2313" s="125"/>
      <c r="G2313" s="10"/>
      <c r="I2313" s="10"/>
      <c r="J2313" s="10"/>
      <c r="K2313" s="10"/>
      <c r="M2313" s="10"/>
      <c r="O2313" s="29"/>
    </row>
    <row r="2314" spans="3:15" s="12" customFormat="1" ht="11.25">
      <c r="C2314" s="125"/>
      <c r="G2314" s="10"/>
      <c r="I2314" s="10"/>
      <c r="J2314" s="10"/>
      <c r="K2314" s="10"/>
      <c r="M2314" s="10"/>
      <c r="O2314" s="29"/>
    </row>
    <row r="2315" spans="3:15" s="12" customFormat="1" ht="11.25">
      <c r="C2315" s="125"/>
      <c r="G2315" s="10"/>
      <c r="I2315" s="10"/>
      <c r="J2315" s="10"/>
      <c r="K2315" s="10"/>
      <c r="M2315" s="10"/>
      <c r="O2315" s="29"/>
    </row>
    <row r="2316" spans="3:15" s="12" customFormat="1" ht="11.25">
      <c r="C2316" s="125"/>
      <c r="G2316" s="10"/>
      <c r="I2316" s="10"/>
      <c r="J2316" s="10"/>
      <c r="K2316" s="10"/>
      <c r="M2316" s="10"/>
      <c r="O2316" s="29"/>
    </row>
    <row r="2317" spans="3:15" s="12" customFormat="1" ht="11.25">
      <c r="C2317" s="125"/>
      <c r="G2317" s="10"/>
      <c r="I2317" s="10"/>
      <c r="J2317" s="10"/>
      <c r="K2317" s="10"/>
      <c r="M2317" s="10"/>
      <c r="O2317" s="29"/>
    </row>
    <row r="2318" spans="3:15" s="12" customFormat="1" ht="11.25">
      <c r="C2318" s="125"/>
      <c r="G2318" s="10"/>
      <c r="I2318" s="10"/>
      <c r="J2318" s="10"/>
      <c r="K2318" s="10"/>
      <c r="M2318" s="10"/>
      <c r="O2318" s="29"/>
    </row>
    <row r="2319" spans="3:15" s="12" customFormat="1" ht="11.25">
      <c r="C2319" s="125"/>
      <c r="G2319" s="10"/>
      <c r="I2319" s="10"/>
      <c r="J2319" s="10"/>
      <c r="K2319" s="10"/>
      <c r="M2319" s="10"/>
      <c r="O2319" s="29"/>
    </row>
    <row r="2320" spans="3:15" s="12" customFormat="1" ht="11.25">
      <c r="C2320" s="125"/>
      <c r="G2320" s="10"/>
      <c r="I2320" s="10"/>
      <c r="J2320" s="10"/>
      <c r="K2320" s="10"/>
      <c r="M2320" s="10"/>
      <c r="O2320" s="29"/>
    </row>
    <row r="2321" spans="3:15" s="12" customFormat="1" ht="11.25">
      <c r="C2321" s="125"/>
      <c r="G2321" s="10"/>
      <c r="I2321" s="10"/>
      <c r="J2321" s="10"/>
      <c r="K2321" s="10"/>
      <c r="M2321" s="10"/>
      <c r="O2321" s="29"/>
    </row>
    <row r="2322" spans="3:15" s="12" customFormat="1" ht="11.25">
      <c r="C2322" s="125"/>
      <c r="G2322" s="10"/>
      <c r="I2322" s="10"/>
      <c r="J2322" s="10"/>
      <c r="K2322" s="10"/>
      <c r="M2322" s="10"/>
      <c r="O2322" s="29"/>
    </row>
    <row r="2323" spans="3:15" s="12" customFormat="1" ht="11.25">
      <c r="C2323" s="125"/>
      <c r="G2323" s="10"/>
      <c r="I2323" s="10"/>
      <c r="J2323" s="10"/>
      <c r="K2323" s="10"/>
      <c r="M2323" s="10"/>
      <c r="O2323" s="29"/>
    </row>
    <row r="2324" spans="3:15" s="12" customFormat="1" ht="11.25">
      <c r="C2324" s="125"/>
      <c r="G2324" s="10"/>
      <c r="I2324" s="10"/>
      <c r="J2324" s="10"/>
      <c r="K2324" s="10"/>
      <c r="M2324" s="10"/>
      <c r="O2324" s="29"/>
    </row>
    <row r="2325" spans="3:15" s="12" customFormat="1" ht="11.25">
      <c r="C2325" s="125"/>
      <c r="G2325" s="10"/>
      <c r="I2325" s="10"/>
      <c r="J2325" s="10"/>
      <c r="K2325" s="10"/>
      <c r="M2325" s="10"/>
      <c r="O2325" s="29"/>
    </row>
    <row r="2326" spans="3:15" s="12" customFormat="1" ht="11.25">
      <c r="C2326" s="125"/>
      <c r="G2326" s="10"/>
      <c r="I2326" s="10"/>
      <c r="J2326" s="10"/>
      <c r="K2326" s="10"/>
      <c r="M2326" s="10"/>
      <c r="O2326" s="29"/>
    </row>
    <row r="2327" spans="3:15" s="12" customFormat="1" ht="11.25">
      <c r="C2327" s="125"/>
      <c r="G2327" s="10"/>
      <c r="I2327" s="10"/>
      <c r="J2327" s="10"/>
      <c r="K2327" s="10"/>
      <c r="M2327" s="10"/>
      <c r="O2327" s="29"/>
    </row>
    <row r="2328" spans="3:15" s="12" customFormat="1" ht="11.25">
      <c r="C2328" s="125"/>
      <c r="G2328" s="10"/>
      <c r="I2328" s="10"/>
      <c r="J2328" s="10"/>
      <c r="K2328" s="10"/>
      <c r="M2328" s="10"/>
      <c r="O2328" s="29"/>
    </row>
    <row r="2329" spans="3:15" s="12" customFormat="1" ht="11.25">
      <c r="C2329" s="125"/>
      <c r="G2329" s="10"/>
      <c r="I2329" s="10"/>
      <c r="J2329" s="10"/>
      <c r="K2329" s="10"/>
      <c r="M2329" s="10"/>
      <c r="O2329" s="29"/>
    </row>
    <row r="2330" spans="3:15" s="12" customFormat="1" ht="11.25">
      <c r="C2330" s="125"/>
      <c r="G2330" s="10"/>
      <c r="I2330" s="10"/>
      <c r="J2330" s="10"/>
      <c r="K2330" s="10"/>
      <c r="M2330" s="10"/>
      <c r="O2330" s="29"/>
    </row>
    <row r="2331" spans="3:15" s="12" customFormat="1" ht="11.25">
      <c r="C2331" s="125"/>
      <c r="G2331" s="10"/>
      <c r="I2331" s="10"/>
      <c r="J2331" s="10"/>
      <c r="K2331" s="10"/>
      <c r="M2331" s="10"/>
      <c r="O2331" s="29"/>
    </row>
    <row r="2332" spans="3:15" s="12" customFormat="1" ht="11.25">
      <c r="C2332" s="125"/>
      <c r="G2332" s="10"/>
      <c r="I2332" s="10"/>
      <c r="J2332" s="10"/>
      <c r="K2332" s="10"/>
      <c r="M2332" s="10"/>
      <c r="O2332" s="29"/>
    </row>
    <row r="2333" spans="3:15" s="12" customFormat="1" ht="11.25">
      <c r="C2333" s="125"/>
      <c r="G2333" s="10"/>
      <c r="I2333" s="10"/>
      <c r="J2333" s="10"/>
      <c r="K2333" s="10"/>
      <c r="M2333" s="10"/>
      <c r="O2333" s="29"/>
    </row>
    <row r="2334" spans="3:15" s="12" customFormat="1" ht="11.25">
      <c r="C2334" s="125"/>
      <c r="G2334" s="10"/>
      <c r="I2334" s="10"/>
      <c r="J2334" s="10"/>
      <c r="K2334" s="10"/>
      <c r="M2334" s="10"/>
      <c r="O2334" s="29"/>
    </row>
    <row r="2335" spans="3:15" s="12" customFormat="1" ht="11.25">
      <c r="C2335" s="125"/>
      <c r="G2335" s="10"/>
      <c r="I2335" s="10"/>
      <c r="J2335" s="10"/>
      <c r="K2335" s="10"/>
      <c r="M2335" s="10"/>
      <c r="O2335" s="29"/>
    </row>
    <row r="2336" spans="3:15" s="12" customFormat="1" ht="11.25">
      <c r="C2336" s="125"/>
      <c r="G2336" s="10"/>
      <c r="I2336" s="10"/>
      <c r="J2336" s="10"/>
      <c r="K2336" s="10"/>
      <c r="M2336" s="10"/>
      <c r="O2336" s="29"/>
    </row>
    <row r="2337" spans="3:15" s="12" customFormat="1" ht="11.25">
      <c r="C2337" s="125"/>
      <c r="G2337" s="10"/>
      <c r="I2337" s="10"/>
      <c r="J2337" s="10"/>
      <c r="K2337" s="10"/>
      <c r="M2337" s="10"/>
      <c r="O2337" s="29"/>
    </row>
    <row r="2338" spans="3:15" s="12" customFormat="1" ht="11.25">
      <c r="C2338" s="125"/>
      <c r="G2338" s="10"/>
      <c r="I2338" s="10"/>
      <c r="J2338" s="10"/>
      <c r="K2338" s="10"/>
      <c r="M2338" s="10"/>
      <c r="O2338" s="29"/>
    </row>
    <row r="2339" spans="3:15" s="12" customFormat="1" ht="11.25">
      <c r="C2339" s="125"/>
      <c r="G2339" s="10"/>
      <c r="I2339" s="10"/>
      <c r="J2339" s="10"/>
      <c r="K2339" s="10"/>
      <c r="M2339" s="10"/>
      <c r="O2339" s="29"/>
    </row>
    <row r="2340" spans="3:15" s="12" customFormat="1" ht="11.25">
      <c r="C2340" s="125"/>
      <c r="G2340" s="10"/>
      <c r="I2340" s="10"/>
      <c r="J2340" s="10"/>
      <c r="K2340" s="10"/>
      <c r="M2340" s="10"/>
      <c r="O2340" s="29"/>
    </row>
    <row r="2341" spans="3:15" s="12" customFormat="1" ht="11.25">
      <c r="C2341" s="125"/>
      <c r="G2341" s="10"/>
      <c r="I2341" s="10"/>
      <c r="J2341" s="10"/>
      <c r="K2341" s="10"/>
      <c r="M2341" s="10"/>
      <c r="O2341" s="29"/>
    </row>
    <row r="2342" spans="3:15" s="12" customFormat="1" ht="11.25">
      <c r="C2342" s="125"/>
      <c r="G2342" s="10"/>
      <c r="I2342" s="10"/>
      <c r="J2342" s="10"/>
      <c r="K2342" s="10"/>
      <c r="M2342" s="10"/>
      <c r="O2342" s="29"/>
    </row>
    <row r="2343" spans="3:15" s="12" customFormat="1" ht="11.25">
      <c r="C2343" s="125"/>
      <c r="G2343" s="10"/>
      <c r="I2343" s="10"/>
      <c r="J2343" s="10"/>
      <c r="K2343" s="10"/>
      <c r="M2343" s="10"/>
      <c r="O2343" s="29"/>
    </row>
    <row r="2344" spans="3:15" s="12" customFormat="1" ht="11.25">
      <c r="C2344" s="125"/>
      <c r="G2344" s="10"/>
      <c r="I2344" s="10"/>
      <c r="J2344" s="10"/>
      <c r="K2344" s="10"/>
      <c r="M2344" s="10"/>
      <c r="O2344" s="29"/>
    </row>
    <row r="2345" spans="3:15" s="12" customFormat="1" ht="11.25">
      <c r="C2345" s="125"/>
      <c r="G2345" s="10"/>
      <c r="I2345" s="10"/>
      <c r="J2345" s="10"/>
      <c r="K2345" s="10"/>
      <c r="M2345" s="10"/>
      <c r="O2345" s="29"/>
    </row>
    <row r="2346" spans="3:15" s="12" customFormat="1" ht="11.25">
      <c r="C2346" s="125"/>
      <c r="G2346" s="10"/>
      <c r="I2346" s="10"/>
      <c r="J2346" s="10"/>
      <c r="K2346" s="10"/>
      <c r="M2346" s="10"/>
      <c r="O2346" s="29"/>
    </row>
    <row r="2347" spans="3:15" s="12" customFormat="1" ht="11.25">
      <c r="C2347" s="125"/>
      <c r="G2347" s="10"/>
      <c r="I2347" s="10"/>
      <c r="J2347" s="10"/>
      <c r="K2347" s="10"/>
      <c r="M2347" s="10"/>
      <c r="O2347" s="29"/>
    </row>
    <row r="2348" spans="3:15" s="12" customFormat="1" ht="11.25">
      <c r="C2348" s="125"/>
      <c r="G2348" s="10"/>
      <c r="I2348" s="10"/>
      <c r="J2348" s="10"/>
      <c r="K2348" s="10"/>
      <c r="M2348" s="10"/>
      <c r="O2348" s="29"/>
    </row>
    <row r="2349" spans="3:15" s="12" customFormat="1" ht="11.25">
      <c r="C2349" s="125"/>
      <c r="G2349" s="10"/>
      <c r="I2349" s="10"/>
      <c r="J2349" s="10"/>
      <c r="K2349" s="10"/>
      <c r="M2349" s="10"/>
      <c r="O2349" s="29"/>
    </row>
    <row r="2350" spans="3:15" s="12" customFormat="1" ht="11.25">
      <c r="C2350" s="125"/>
      <c r="G2350" s="10"/>
      <c r="I2350" s="10"/>
      <c r="J2350" s="10"/>
      <c r="K2350" s="10"/>
      <c r="M2350" s="10"/>
      <c r="O2350" s="29"/>
    </row>
    <row r="2351" spans="3:15" s="12" customFormat="1" ht="11.25">
      <c r="C2351" s="125"/>
      <c r="G2351" s="10"/>
      <c r="I2351" s="10"/>
      <c r="J2351" s="10"/>
      <c r="K2351" s="10"/>
      <c r="M2351" s="10"/>
      <c r="O2351" s="29"/>
    </row>
    <row r="2352" spans="3:15" s="12" customFormat="1" ht="11.25">
      <c r="C2352" s="125"/>
      <c r="G2352" s="10"/>
      <c r="I2352" s="10"/>
      <c r="J2352" s="10"/>
      <c r="K2352" s="10"/>
      <c r="M2352" s="10"/>
      <c r="O2352" s="29"/>
    </row>
    <row r="2353" spans="3:15" s="12" customFormat="1" ht="11.25">
      <c r="C2353" s="125"/>
      <c r="G2353" s="10"/>
      <c r="I2353" s="10"/>
      <c r="J2353" s="10"/>
      <c r="K2353" s="10"/>
      <c r="M2353" s="10"/>
      <c r="O2353" s="29"/>
    </row>
    <row r="2354" spans="3:15" s="12" customFormat="1" ht="11.25">
      <c r="C2354" s="125"/>
      <c r="G2354" s="10"/>
      <c r="I2354" s="10"/>
      <c r="J2354" s="10"/>
      <c r="K2354" s="10"/>
      <c r="M2354" s="10"/>
      <c r="O2354" s="29"/>
    </row>
    <row r="2355" spans="3:15" s="12" customFormat="1" ht="11.25">
      <c r="C2355" s="125"/>
      <c r="G2355" s="10"/>
      <c r="I2355" s="10"/>
      <c r="J2355" s="10"/>
      <c r="K2355" s="10"/>
      <c r="M2355" s="10"/>
      <c r="O2355" s="29"/>
    </row>
    <row r="2356" spans="3:15" s="12" customFormat="1" ht="11.25">
      <c r="C2356" s="125"/>
      <c r="G2356" s="10"/>
      <c r="I2356" s="10"/>
      <c r="J2356" s="10"/>
      <c r="K2356" s="10"/>
      <c r="M2356" s="10"/>
      <c r="O2356" s="29"/>
    </row>
    <row r="2357" spans="3:15" s="12" customFormat="1" ht="11.25">
      <c r="C2357" s="125"/>
      <c r="G2357" s="10"/>
      <c r="I2357" s="10"/>
      <c r="J2357" s="10"/>
      <c r="K2357" s="10"/>
      <c r="M2357" s="10"/>
      <c r="O2357" s="29"/>
    </row>
    <row r="2358" spans="3:15" s="12" customFormat="1" ht="11.25">
      <c r="C2358" s="125"/>
      <c r="G2358" s="10"/>
      <c r="I2358" s="10"/>
      <c r="J2358" s="10"/>
      <c r="K2358" s="10"/>
      <c r="M2358" s="10"/>
      <c r="O2358" s="29"/>
    </row>
    <row r="2359" spans="3:15" s="12" customFormat="1" ht="11.25">
      <c r="C2359" s="125"/>
      <c r="G2359" s="10"/>
      <c r="I2359" s="10"/>
      <c r="J2359" s="10"/>
      <c r="K2359" s="10"/>
      <c r="M2359" s="10"/>
      <c r="O2359" s="29"/>
    </row>
    <row r="2360" spans="3:15" s="12" customFormat="1" ht="11.25">
      <c r="C2360" s="125"/>
      <c r="G2360" s="10"/>
      <c r="I2360" s="10"/>
      <c r="J2360" s="10"/>
      <c r="K2360" s="10"/>
      <c r="M2360" s="10"/>
      <c r="O2360" s="29"/>
    </row>
    <row r="2361" spans="3:15" s="12" customFormat="1" ht="11.25">
      <c r="C2361" s="125"/>
      <c r="G2361" s="10"/>
      <c r="I2361" s="10"/>
      <c r="J2361" s="10"/>
      <c r="K2361" s="10"/>
      <c r="M2361" s="10"/>
      <c r="O2361" s="29"/>
    </row>
    <row r="2362" spans="3:15" s="12" customFormat="1" ht="11.25">
      <c r="C2362" s="125"/>
      <c r="G2362" s="10"/>
      <c r="I2362" s="10"/>
      <c r="J2362" s="10"/>
      <c r="K2362" s="10"/>
      <c r="M2362" s="10"/>
      <c r="O2362" s="29"/>
    </row>
    <row r="2363" spans="3:15" s="12" customFormat="1" ht="11.25">
      <c r="C2363" s="125"/>
      <c r="G2363" s="10"/>
      <c r="I2363" s="10"/>
      <c r="J2363" s="10"/>
      <c r="K2363" s="10"/>
      <c r="M2363" s="10"/>
      <c r="O2363" s="29"/>
    </row>
    <row r="2364" spans="3:15" s="12" customFormat="1" ht="11.25">
      <c r="C2364" s="125"/>
      <c r="G2364" s="10"/>
      <c r="I2364" s="10"/>
      <c r="J2364" s="10"/>
      <c r="K2364" s="10"/>
      <c r="M2364" s="10"/>
      <c r="O2364" s="29"/>
    </row>
    <row r="2365" spans="3:15" s="12" customFormat="1" ht="11.25">
      <c r="C2365" s="125"/>
      <c r="G2365" s="10"/>
      <c r="I2365" s="10"/>
      <c r="J2365" s="10"/>
      <c r="K2365" s="10"/>
      <c r="M2365" s="10"/>
      <c r="O2365" s="29"/>
    </row>
    <row r="2366" spans="3:15" s="12" customFormat="1" ht="11.25">
      <c r="C2366" s="125"/>
      <c r="G2366" s="10"/>
      <c r="I2366" s="10"/>
      <c r="J2366" s="10"/>
      <c r="K2366" s="10"/>
      <c r="M2366" s="10"/>
      <c r="O2366" s="29"/>
    </row>
    <row r="2367" spans="3:15" s="12" customFormat="1" ht="11.25">
      <c r="C2367" s="125"/>
      <c r="G2367" s="10"/>
      <c r="I2367" s="10"/>
      <c r="J2367" s="10"/>
      <c r="K2367" s="10"/>
      <c r="M2367" s="10"/>
      <c r="O2367" s="29"/>
    </row>
    <row r="2368" spans="3:15" s="12" customFormat="1" ht="11.25">
      <c r="C2368" s="125"/>
      <c r="G2368" s="10"/>
      <c r="I2368" s="10"/>
      <c r="J2368" s="10"/>
      <c r="K2368" s="10"/>
      <c r="M2368" s="10"/>
      <c r="O2368" s="29"/>
    </row>
    <row r="2369" spans="3:15" s="12" customFormat="1" ht="11.25">
      <c r="C2369" s="125"/>
      <c r="G2369" s="10"/>
      <c r="I2369" s="10"/>
      <c r="J2369" s="10"/>
      <c r="K2369" s="10"/>
      <c r="M2369" s="10"/>
      <c r="O2369" s="29"/>
    </row>
    <row r="2370" spans="3:15" s="12" customFormat="1" ht="11.25">
      <c r="C2370" s="125"/>
      <c r="G2370" s="10"/>
      <c r="I2370" s="10"/>
      <c r="J2370" s="10"/>
      <c r="K2370" s="10"/>
      <c r="M2370" s="10"/>
      <c r="O2370" s="29"/>
    </row>
    <row r="2371" spans="3:15" s="12" customFormat="1" ht="11.25">
      <c r="C2371" s="125"/>
      <c r="G2371" s="10"/>
      <c r="I2371" s="10"/>
      <c r="J2371" s="10"/>
      <c r="K2371" s="10"/>
      <c r="M2371" s="10"/>
      <c r="O2371" s="29"/>
    </row>
    <row r="2372" spans="3:15" s="12" customFormat="1" ht="11.25">
      <c r="C2372" s="125"/>
      <c r="G2372" s="10"/>
      <c r="I2372" s="10"/>
      <c r="J2372" s="10"/>
      <c r="K2372" s="10"/>
      <c r="M2372" s="10"/>
      <c r="O2372" s="29"/>
    </row>
    <row r="2373" spans="3:15" s="12" customFormat="1" ht="11.25">
      <c r="C2373" s="125"/>
      <c r="G2373" s="10"/>
      <c r="I2373" s="10"/>
      <c r="J2373" s="10"/>
      <c r="K2373" s="10"/>
      <c r="M2373" s="10"/>
      <c r="O2373" s="29"/>
    </row>
    <row r="2374" spans="3:15" s="12" customFormat="1" ht="11.25">
      <c r="C2374" s="125"/>
      <c r="G2374" s="10"/>
      <c r="I2374" s="10"/>
      <c r="J2374" s="10"/>
      <c r="K2374" s="10"/>
      <c r="M2374" s="10"/>
      <c r="O2374" s="29"/>
    </row>
    <row r="2375" spans="3:15" s="12" customFormat="1" ht="11.25">
      <c r="C2375" s="125"/>
      <c r="G2375" s="10"/>
      <c r="I2375" s="10"/>
      <c r="J2375" s="10"/>
      <c r="K2375" s="10"/>
      <c r="M2375" s="10"/>
      <c r="O2375" s="29"/>
    </row>
    <row r="2376" spans="3:15" s="12" customFormat="1" ht="11.25">
      <c r="C2376" s="125"/>
      <c r="G2376" s="10"/>
      <c r="I2376" s="10"/>
      <c r="J2376" s="10"/>
      <c r="K2376" s="10"/>
      <c r="M2376" s="10"/>
      <c r="O2376" s="29"/>
    </row>
    <row r="2377" spans="3:15" s="12" customFormat="1" ht="11.25">
      <c r="C2377" s="125"/>
      <c r="G2377" s="10"/>
      <c r="I2377" s="10"/>
      <c r="J2377" s="10"/>
      <c r="K2377" s="10"/>
      <c r="M2377" s="10"/>
      <c r="O2377" s="29"/>
    </row>
    <row r="2378" spans="3:15" s="12" customFormat="1" ht="11.25">
      <c r="C2378" s="125"/>
      <c r="G2378" s="10"/>
      <c r="I2378" s="10"/>
      <c r="J2378" s="10"/>
      <c r="K2378" s="10"/>
      <c r="M2378" s="10"/>
      <c r="O2378" s="29"/>
    </row>
    <row r="2379" spans="3:15" s="12" customFormat="1" ht="11.25">
      <c r="C2379" s="125"/>
      <c r="G2379" s="10"/>
      <c r="I2379" s="10"/>
      <c r="J2379" s="10"/>
      <c r="K2379" s="10"/>
      <c r="M2379" s="10"/>
      <c r="O2379" s="29"/>
    </row>
    <row r="2380" spans="3:15" s="12" customFormat="1" ht="11.25">
      <c r="C2380" s="125"/>
      <c r="G2380" s="10"/>
      <c r="I2380" s="10"/>
      <c r="J2380" s="10"/>
      <c r="K2380" s="10"/>
      <c r="M2380" s="10"/>
      <c r="O2380" s="29"/>
    </row>
    <row r="2381" spans="3:15" s="12" customFormat="1" ht="11.25">
      <c r="C2381" s="125"/>
      <c r="G2381" s="10"/>
      <c r="I2381" s="10"/>
      <c r="J2381" s="10"/>
      <c r="K2381" s="10"/>
      <c r="M2381" s="10"/>
      <c r="O2381" s="29"/>
    </row>
    <row r="2382" spans="3:15" s="12" customFormat="1" ht="11.25">
      <c r="C2382" s="125"/>
      <c r="G2382" s="10"/>
      <c r="I2382" s="10"/>
      <c r="J2382" s="10"/>
      <c r="K2382" s="10"/>
      <c r="M2382" s="10"/>
      <c r="O2382" s="29"/>
    </row>
    <row r="2383" spans="3:15" s="12" customFormat="1" ht="11.25">
      <c r="C2383" s="125"/>
      <c r="G2383" s="10"/>
      <c r="I2383" s="10"/>
      <c r="J2383" s="10"/>
      <c r="K2383" s="10"/>
      <c r="M2383" s="10"/>
      <c r="O2383" s="29"/>
    </row>
    <row r="2384" spans="3:15" s="12" customFormat="1" ht="11.25">
      <c r="C2384" s="125"/>
      <c r="G2384" s="10"/>
      <c r="I2384" s="10"/>
      <c r="J2384" s="10"/>
      <c r="K2384" s="10"/>
      <c r="M2384" s="10"/>
      <c r="O2384" s="29"/>
    </row>
    <row r="2385" spans="3:15" s="12" customFormat="1" ht="11.25">
      <c r="C2385" s="125"/>
      <c r="G2385" s="10"/>
      <c r="I2385" s="10"/>
      <c r="J2385" s="10"/>
      <c r="K2385" s="10"/>
      <c r="M2385" s="10"/>
      <c r="O2385" s="29"/>
    </row>
    <row r="2386" spans="3:15" s="12" customFormat="1" ht="11.25">
      <c r="C2386" s="125"/>
      <c r="G2386" s="10"/>
      <c r="I2386" s="10"/>
      <c r="J2386" s="10"/>
      <c r="K2386" s="10"/>
      <c r="M2386" s="10"/>
      <c r="O2386" s="29"/>
    </row>
    <row r="2387" spans="3:15" s="12" customFormat="1" ht="11.25">
      <c r="C2387" s="125"/>
      <c r="G2387" s="10"/>
      <c r="I2387" s="10"/>
      <c r="J2387" s="10"/>
      <c r="K2387" s="10"/>
      <c r="M2387" s="10"/>
      <c r="O2387" s="29"/>
    </row>
    <row r="2388" spans="3:15" s="12" customFormat="1" ht="11.25">
      <c r="C2388" s="125"/>
      <c r="G2388" s="10"/>
      <c r="I2388" s="10"/>
      <c r="J2388" s="10"/>
      <c r="K2388" s="10"/>
      <c r="M2388" s="10"/>
      <c r="O2388" s="29"/>
    </row>
    <row r="2389" spans="3:15" s="12" customFormat="1" ht="11.25">
      <c r="C2389" s="125"/>
      <c r="G2389" s="10"/>
      <c r="I2389" s="10"/>
      <c r="J2389" s="10"/>
      <c r="K2389" s="10"/>
      <c r="M2389" s="10"/>
      <c r="O2389" s="29"/>
    </row>
    <row r="2390" spans="3:15" s="12" customFormat="1" ht="11.25">
      <c r="C2390" s="125"/>
      <c r="G2390" s="10"/>
      <c r="I2390" s="10"/>
      <c r="J2390" s="10"/>
      <c r="K2390" s="10"/>
      <c r="M2390" s="10"/>
      <c r="O2390" s="29"/>
    </row>
    <row r="2391" spans="3:15" s="12" customFormat="1" ht="11.25">
      <c r="C2391" s="125"/>
      <c r="G2391" s="10"/>
      <c r="I2391" s="10"/>
      <c r="J2391" s="10"/>
      <c r="K2391" s="10"/>
      <c r="M2391" s="10"/>
      <c r="O2391" s="29"/>
    </row>
    <row r="2392" spans="3:15" s="12" customFormat="1" ht="11.25">
      <c r="C2392" s="125"/>
      <c r="G2392" s="10"/>
      <c r="I2392" s="10"/>
      <c r="J2392" s="10"/>
      <c r="K2392" s="10"/>
      <c r="M2392" s="10"/>
      <c r="O2392" s="29"/>
    </row>
    <row r="2393" spans="3:15" s="12" customFormat="1" ht="11.25">
      <c r="C2393" s="125"/>
      <c r="G2393" s="10"/>
      <c r="I2393" s="10"/>
      <c r="J2393" s="10"/>
      <c r="K2393" s="10"/>
      <c r="M2393" s="10"/>
      <c r="O2393" s="29"/>
    </row>
    <row r="2394" spans="3:15" s="12" customFormat="1" ht="11.25">
      <c r="C2394" s="125"/>
      <c r="G2394" s="10"/>
      <c r="I2394" s="10"/>
      <c r="J2394" s="10"/>
      <c r="K2394" s="10"/>
      <c r="M2394" s="10"/>
      <c r="O2394" s="29"/>
    </row>
    <row r="2395" spans="3:15" s="12" customFormat="1" ht="11.25">
      <c r="C2395" s="125"/>
      <c r="G2395" s="10"/>
      <c r="I2395" s="10"/>
      <c r="J2395" s="10"/>
      <c r="K2395" s="10"/>
      <c r="M2395" s="10"/>
      <c r="O2395" s="29"/>
    </row>
    <row r="2396" spans="3:15" s="12" customFormat="1" ht="11.25">
      <c r="C2396" s="125"/>
      <c r="G2396" s="10"/>
      <c r="I2396" s="10"/>
      <c r="J2396" s="10"/>
      <c r="K2396" s="10"/>
      <c r="M2396" s="10"/>
      <c r="O2396" s="29"/>
    </row>
    <row r="2397" spans="3:15" s="12" customFormat="1" ht="11.25">
      <c r="C2397" s="125"/>
      <c r="G2397" s="10"/>
      <c r="I2397" s="10"/>
      <c r="J2397" s="10"/>
      <c r="K2397" s="10"/>
      <c r="M2397" s="10"/>
      <c r="O2397" s="29"/>
    </row>
    <row r="2398" spans="3:15" s="12" customFormat="1" ht="11.25">
      <c r="C2398" s="125"/>
      <c r="G2398" s="10"/>
      <c r="I2398" s="10"/>
      <c r="J2398" s="10"/>
      <c r="K2398" s="10"/>
      <c r="M2398" s="10"/>
      <c r="O2398" s="29"/>
    </row>
    <row r="2399" spans="3:15" s="12" customFormat="1" ht="11.25">
      <c r="C2399" s="125"/>
      <c r="G2399" s="10"/>
      <c r="I2399" s="10"/>
      <c r="J2399" s="10"/>
      <c r="K2399" s="10"/>
      <c r="M2399" s="10"/>
      <c r="O2399" s="29"/>
    </row>
    <row r="2400" spans="3:15" s="12" customFormat="1" ht="11.25">
      <c r="C2400" s="125"/>
      <c r="G2400" s="10"/>
      <c r="I2400" s="10"/>
      <c r="J2400" s="10"/>
      <c r="K2400" s="10"/>
      <c r="M2400" s="10"/>
      <c r="O2400" s="29"/>
    </row>
    <row r="2401" spans="3:15" s="12" customFormat="1" ht="11.25">
      <c r="C2401" s="125"/>
      <c r="G2401" s="10"/>
      <c r="I2401" s="10"/>
      <c r="J2401" s="10"/>
      <c r="K2401" s="10"/>
      <c r="M2401" s="10"/>
      <c r="O2401" s="29"/>
    </row>
    <row r="2402" spans="3:15" s="12" customFormat="1" ht="11.25">
      <c r="C2402" s="125"/>
      <c r="G2402" s="10"/>
      <c r="I2402" s="10"/>
      <c r="J2402" s="10"/>
      <c r="K2402" s="10"/>
      <c r="M2402" s="10"/>
      <c r="O2402" s="29"/>
    </row>
    <row r="2403" spans="3:15" s="12" customFormat="1" ht="11.25">
      <c r="C2403" s="125"/>
      <c r="G2403" s="10"/>
      <c r="I2403" s="10"/>
      <c r="J2403" s="10"/>
      <c r="K2403" s="10"/>
      <c r="M2403" s="10"/>
      <c r="O2403" s="29"/>
    </row>
    <row r="2404" spans="3:15" s="12" customFormat="1" ht="11.25">
      <c r="C2404" s="125"/>
      <c r="G2404" s="10"/>
      <c r="I2404" s="10"/>
      <c r="J2404" s="10"/>
      <c r="K2404" s="10"/>
      <c r="M2404" s="10"/>
      <c r="O2404" s="29"/>
    </row>
    <row r="2405" spans="3:15" s="12" customFormat="1" ht="11.25">
      <c r="C2405" s="125"/>
      <c r="G2405" s="10"/>
      <c r="I2405" s="10"/>
      <c r="J2405" s="10"/>
      <c r="K2405" s="10"/>
      <c r="M2405" s="10"/>
      <c r="O2405" s="29"/>
    </row>
    <row r="2406" spans="3:15" s="12" customFormat="1" ht="11.25">
      <c r="C2406" s="125"/>
      <c r="G2406" s="10"/>
      <c r="I2406" s="10"/>
      <c r="J2406" s="10"/>
      <c r="K2406" s="10"/>
      <c r="M2406" s="10"/>
      <c r="O2406" s="29"/>
    </row>
    <row r="2407" spans="3:15" s="12" customFormat="1" ht="11.25">
      <c r="C2407" s="125"/>
      <c r="G2407" s="10"/>
      <c r="I2407" s="10"/>
      <c r="J2407" s="10"/>
      <c r="K2407" s="10"/>
      <c r="M2407" s="10"/>
      <c r="O2407" s="29"/>
    </row>
    <row r="2408" spans="3:15" s="12" customFormat="1" ht="11.25">
      <c r="C2408" s="125"/>
      <c r="G2408" s="10"/>
      <c r="I2408" s="10"/>
      <c r="J2408" s="10"/>
      <c r="K2408" s="10"/>
      <c r="M2408" s="10"/>
      <c r="O2408" s="29"/>
    </row>
    <row r="2409" spans="3:15" s="12" customFormat="1" ht="11.25">
      <c r="C2409" s="125"/>
      <c r="G2409" s="10"/>
      <c r="I2409" s="10"/>
      <c r="J2409" s="10"/>
      <c r="K2409" s="10"/>
      <c r="M2409" s="10"/>
      <c r="O2409" s="29"/>
    </row>
    <row r="2410" spans="3:15" s="12" customFormat="1" ht="11.25">
      <c r="C2410" s="125"/>
      <c r="G2410" s="10"/>
      <c r="I2410" s="10"/>
      <c r="J2410" s="10"/>
      <c r="K2410" s="10"/>
      <c r="M2410" s="10"/>
      <c r="O2410" s="29"/>
    </row>
    <row r="2411" spans="3:15" s="12" customFormat="1" ht="11.25">
      <c r="C2411" s="125"/>
      <c r="G2411" s="10"/>
      <c r="I2411" s="10"/>
      <c r="J2411" s="10"/>
      <c r="K2411" s="10"/>
      <c r="M2411" s="10"/>
      <c r="O2411" s="29"/>
    </row>
    <row r="2412" spans="3:15" s="12" customFormat="1" ht="11.25">
      <c r="C2412" s="125"/>
      <c r="G2412" s="10"/>
      <c r="I2412" s="10"/>
      <c r="J2412" s="10"/>
      <c r="K2412" s="10"/>
      <c r="M2412" s="10"/>
      <c r="O2412" s="29"/>
    </row>
    <row r="2413" spans="3:15" s="12" customFormat="1" ht="11.25">
      <c r="C2413" s="125"/>
      <c r="G2413" s="10"/>
      <c r="I2413" s="10"/>
      <c r="J2413" s="10"/>
      <c r="K2413" s="10"/>
      <c r="M2413" s="10"/>
      <c r="O2413" s="29"/>
    </row>
    <row r="2414" spans="3:15" s="12" customFormat="1" ht="11.25">
      <c r="C2414" s="125"/>
      <c r="G2414" s="10"/>
      <c r="I2414" s="10"/>
      <c r="J2414" s="10"/>
      <c r="K2414" s="10"/>
      <c r="M2414" s="10"/>
      <c r="O2414" s="29"/>
    </row>
    <row r="2415" spans="3:15" s="12" customFormat="1" ht="11.25">
      <c r="C2415" s="125"/>
      <c r="G2415" s="10"/>
      <c r="I2415" s="10"/>
      <c r="J2415" s="10"/>
      <c r="K2415" s="10"/>
      <c r="M2415" s="10"/>
      <c r="O2415" s="29"/>
    </row>
    <row r="2416" spans="3:15" s="12" customFormat="1" ht="11.25">
      <c r="C2416" s="125"/>
      <c r="G2416" s="10"/>
      <c r="I2416" s="10"/>
      <c r="J2416" s="10"/>
      <c r="K2416" s="10"/>
      <c r="M2416" s="10"/>
      <c r="O2416" s="29"/>
    </row>
    <row r="2417" spans="3:15" s="12" customFormat="1" ht="11.25">
      <c r="C2417" s="125"/>
      <c r="G2417" s="10"/>
      <c r="I2417" s="10"/>
      <c r="J2417" s="10"/>
      <c r="K2417" s="10"/>
      <c r="M2417" s="10"/>
      <c r="O2417" s="29"/>
    </row>
    <row r="2418" spans="3:15" s="12" customFormat="1" ht="11.25">
      <c r="C2418" s="125"/>
      <c r="G2418" s="10"/>
      <c r="I2418" s="10"/>
      <c r="J2418" s="10"/>
      <c r="K2418" s="10"/>
      <c r="M2418" s="10"/>
      <c r="O2418" s="29"/>
    </row>
    <row r="2419" spans="3:15" s="12" customFormat="1" ht="11.25">
      <c r="C2419" s="125"/>
      <c r="G2419" s="10"/>
      <c r="I2419" s="10"/>
      <c r="J2419" s="10"/>
      <c r="K2419" s="10"/>
      <c r="M2419" s="10"/>
      <c r="O2419" s="29"/>
    </row>
    <row r="2420" spans="3:15" s="12" customFormat="1" ht="11.25">
      <c r="C2420" s="125"/>
      <c r="G2420" s="10"/>
      <c r="I2420" s="10"/>
      <c r="J2420" s="10"/>
      <c r="K2420" s="10"/>
      <c r="M2420" s="10"/>
      <c r="O2420" s="29"/>
    </row>
    <row r="2421" spans="3:15" s="12" customFormat="1" ht="11.25">
      <c r="C2421" s="125"/>
      <c r="G2421" s="10"/>
      <c r="I2421" s="10"/>
      <c r="J2421" s="10"/>
      <c r="K2421" s="10"/>
      <c r="M2421" s="10"/>
      <c r="O2421" s="29"/>
    </row>
    <row r="2422" spans="3:15" s="12" customFormat="1" ht="11.25">
      <c r="C2422" s="125"/>
      <c r="G2422" s="10"/>
      <c r="I2422" s="10"/>
      <c r="J2422" s="10"/>
      <c r="K2422" s="10"/>
      <c r="M2422" s="10"/>
      <c r="O2422" s="29"/>
    </row>
    <row r="2423" spans="3:15" s="12" customFormat="1" ht="11.25">
      <c r="C2423" s="125"/>
      <c r="G2423" s="10"/>
      <c r="I2423" s="10"/>
      <c r="J2423" s="10"/>
      <c r="K2423" s="10"/>
      <c r="M2423" s="10"/>
      <c r="O2423" s="29"/>
    </row>
    <row r="2424" spans="3:15" s="12" customFormat="1" ht="11.25">
      <c r="C2424" s="125"/>
      <c r="G2424" s="10"/>
      <c r="I2424" s="10"/>
      <c r="J2424" s="10"/>
      <c r="K2424" s="10"/>
      <c r="M2424" s="10"/>
      <c r="O2424" s="29"/>
    </row>
    <row r="2425" spans="3:15" s="12" customFormat="1" ht="11.25">
      <c r="C2425" s="125"/>
      <c r="G2425" s="10"/>
      <c r="I2425" s="10"/>
      <c r="J2425" s="10"/>
      <c r="K2425" s="10"/>
      <c r="M2425" s="10"/>
      <c r="O2425" s="29"/>
    </row>
    <row r="2426" spans="3:15" s="12" customFormat="1" ht="11.25">
      <c r="C2426" s="125"/>
      <c r="G2426" s="10"/>
      <c r="I2426" s="10"/>
      <c r="J2426" s="10"/>
      <c r="K2426" s="10"/>
      <c r="M2426" s="10"/>
      <c r="O2426" s="29"/>
    </row>
    <row r="2427" spans="3:15" s="12" customFormat="1" ht="11.25">
      <c r="C2427" s="125"/>
      <c r="G2427" s="10"/>
      <c r="I2427" s="10"/>
      <c r="J2427" s="10"/>
      <c r="K2427" s="10"/>
      <c r="M2427" s="10"/>
      <c r="O2427" s="29"/>
    </row>
    <row r="2428" spans="3:15" s="12" customFormat="1" ht="11.25">
      <c r="C2428" s="125"/>
      <c r="G2428" s="10"/>
      <c r="I2428" s="10"/>
      <c r="J2428" s="10"/>
      <c r="K2428" s="10"/>
      <c r="M2428" s="10"/>
      <c r="O2428" s="29"/>
    </row>
    <row r="2429" spans="3:15" s="12" customFormat="1" ht="11.25">
      <c r="C2429" s="125"/>
      <c r="G2429" s="10"/>
      <c r="I2429" s="10"/>
      <c r="J2429" s="10"/>
      <c r="K2429" s="10"/>
      <c r="M2429" s="10"/>
      <c r="O2429" s="29"/>
    </row>
    <row r="2430" spans="3:15" s="12" customFormat="1" ht="11.25">
      <c r="C2430" s="125"/>
      <c r="G2430" s="10"/>
      <c r="I2430" s="10"/>
      <c r="J2430" s="10"/>
      <c r="K2430" s="10"/>
      <c r="M2430" s="10"/>
      <c r="O2430" s="29"/>
    </row>
    <row r="2431" spans="3:15" s="12" customFormat="1" ht="11.25">
      <c r="C2431" s="125"/>
      <c r="G2431" s="10"/>
      <c r="I2431" s="10"/>
      <c r="J2431" s="10"/>
      <c r="K2431" s="10"/>
      <c r="M2431" s="10"/>
      <c r="O2431" s="29"/>
    </row>
    <row r="2432" spans="3:15" s="12" customFormat="1" ht="11.25">
      <c r="C2432" s="125"/>
      <c r="G2432" s="10"/>
      <c r="I2432" s="10"/>
      <c r="J2432" s="10"/>
      <c r="K2432" s="10"/>
      <c r="M2432" s="10"/>
      <c r="O2432" s="29"/>
    </row>
    <row r="2433" spans="3:15" s="12" customFormat="1" ht="11.25">
      <c r="C2433" s="125"/>
      <c r="G2433" s="10"/>
      <c r="I2433" s="10"/>
      <c r="J2433" s="10"/>
      <c r="K2433" s="10"/>
      <c r="M2433" s="10"/>
      <c r="O2433" s="29"/>
    </row>
    <row r="2434" spans="3:15" s="12" customFormat="1" ht="11.25">
      <c r="C2434" s="125"/>
      <c r="G2434" s="10"/>
      <c r="I2434" s="10"/>
      <c r="J2434" s="10"/>
      <c r="K2434" s="10"/>
      <c r="M2434" s="10"/>
      <c r="O2434" s="29"/>
    </row>
    <row r="2435" spans="3:15" s="12" customFormat="1" ht="11.25">
      <c r="C2435" s="125"/>
      <c r="G2435" s="10"/>
      <c r="I2435" s="10"/>
      <c r="J2435" s="10"/>
      <c r="K2435" s="10"/>
      <c r="M2435" s="10"/>
      <c r="O2435" s="29"/>
    </row>
    <row r="2436" spans="3:15" s="12" customFormat="1" ht="11.25">
      <c r="C2436" s="125"/>
      <c r="G2436" s="10"/>
      <c r="I2436" s="10"/>
      <c r="J2436" s="10"/>
      <c r="K2436" s="10"/>
      <c r="M2436" s="10"/>
      <c r="O2436" s="29"/>
    </row>
    <row r="2437" spans="3:15" s="12" customFormat="1" ht="11.25">
      <c r="C2437" s="125"/>
      <c r="G2437" s="10"/>
      <c r="I2437" s="10"/>
      <c r="J2437" s="10"/>
      <c r="K2437" s="10"/>
      <c r="M2437" s="10"/>
      <c r="O2437" s="29"/>
    </row>
    <row r="2438" spans="3:15" s="12" customFormat="1" ht="11.25">
      <c r="C2438" s="125"/>
      <c r="G2438" s="10"/>
      <c r="I2438" s="10"/>
      <c r="J2438" s="10"/>
      <c r="K2438" s="10"/>
      <c r="M2438" s="10"/>
      <c r="O2438" s="29"/>
    </row>
    <row r="2439" spans="3:15" s="12" customFormat="1" ht="11.25">
      <c r="C2439" s="125"/>
      <c r="G2439" s="10"/>
      <c r="I2439" s="10"/>
      <c r="J2439" s="10"/>
      <c r="K2439" s="10"/>
      <c r="M2439" s="10"/>
      <c r="O2439" s="29"/>
    </row>
    <row r="2440" spans="3:15" s="12" customFormat="1" ht="11.25">
      <c r="C2440" s="125"/>
      <c r="G2440" s="10"/>
      <c r="I2440" s="10"/>
      <c r="J2440" s="10"/>
      <c r="K2440" s="10"/>
      <c r="M2440" s="10"/>
      <c r="O2440" s="29"/>
    </row>
    <row r="2441" spans="3:15" s="12" customFormat="1" ht="11.25">
      <c r="C2441" s="125"/>
      <c r="G2441" s="10"/>
      <c r="I2441" s="10"/>
      <c r="J2441" s="10"/>
      <c r="K2441" s="10"/>
      <c r="M2441" s="10"/>
      <c r="O2441" s="29"/>
    </row>
    <row r="2442" spans="3:15" s="12" customFormat="1" ht="11.25">
      <c r="C2442" s="125"/>
      <c r="G2442" s="10"/>
      <c r="I2442" s="10"/>
      <c r="J2442" s="10"/>
      <c r="K2442" s="10"/>
      <c r="M2442" s="10"/>
      <c r="O2442" s="29"/>
    </row>
    <row r="2443" spans="3:15" s="12" customFormat="1" ht="11.25">
      <c r="C2443" s="125"/>
      <c r="G2443" s="10"/>
      <c r="I2443" s="10"/>
      <c r="J2443" s="10"/>
      <c r="K2443" s="10"/>
      <c r="M2443" s="10"/>
      <c r="O2443" s="29"/>
    </row>
    <row r="2444" spans="3:15" s="12" customFormat="1" ht="11.25">
      <c r="C2444" s="125"/>
      <c r="G2444" s="10"/>
      <c r="I2444" s="10"/>
      <c r="J2444" s="10"/>
      <c r="K2444" s="10"/>
      <c r="M2444" s="10"/>
      <c r="O2444" s="29"/>
    </row>
    <row r="2445" spans="3:15" s="12" customFormat="1" ht="11.25">
      <c r="C2445" s="125"/>
      <c r="G2445" s="10"/>
      <c r="I2445" s="10"/>
      <c r="J2445" s="10"/>
      <c r="K2445" s="10"/>
      <c r="M2445" s="10"/>
      <c r="O2445" s="29"/>
    </row>
    <row r="2446" spans="3:15" s="12" customFormat="1" ht="11.25">
      <c r="C2446" s="125"/>
      <c r="G2446" s="10"/>
      <c r="I2446" s="10"/>
      <c r="J2446" s="10"/>
      <c r="K2446" s="10"/>
      <c r="M2446" s="10"/>
      <c r="O2446" s="29"/>
    </row>
    <row r="2447" spans="3:15" s="12" customFormat="1" ht="11.25">
      <c r="C2447" s="125"/>
      <c r="G2447" s="10"/>
      <c r="I2447" s="10"/>
      <c r="J2447" s="10"/>
      <c r="K2447" s="10"/>
      <c r="M2447" s="10"/>
      <c r="O2447" s="29"/>
    </row>
    <row r="2448" spans="3:15" s="12" customFormat="1" ht="11.25">
      <c r="C2448" s="125"/>
      <c r="G2448" s="10"/>
      <c r="I2448" s="10"/>
      <c r="J2448" s="10"/>
      <c r="K2448" s="10"/>
      <c r="M2448" s="10"/>
      <c r="O2448" s="29"/>
    </row>
    <row r="2449" spans="3:15" s="12" customFormat="1" ht="11.25">
      <c r="C2449" s="125"/>
      <c r="G2449" s="10"/>
      <c r="I2449" s="10"/>
      <c r="J2449" s="10"/>
      <c r="K2449" s="10"/>
      <c r="M2449" s="10"/>
      <c r="O2449" s="29"/>
    </row>
    <row r="2450" spans="3:15" s="12" customFormat="1" ht="11.25">
      <c r="C2450" s="125"/>
      <c r="G2450" s="10"/>
      <c r="I2450" s="10"/>
      <c r="J2450" s="10"/>
      <c r="K2450" s="10"/>
      <c r="M2450" s="10"/>
      <c r="O2450" s="29"/>
    </row>
    <row r="2451" spans="3:15" s="12" customFormat="1" ht="11.25">
      <c r="C2451" s="125"/>
      <c r="G2451" s="10"/>
      <c r="I2451" s="10"/>
      <c r="J2451" s="10"/>
      <c r="K2451" s="10"/>
      <c r="M2451" s="10"/>
      <c r="O2451" s="29"/>
    </row>
    <row r="2452" spans="3:15" s="12" customFormat="1" ht="11.25">
      <c r="C2452" s="125"/>
      <c r="G2452" s="10"/>
      <c r="I2452" s="10"/>
      <c r="J2452" s="10"/>
      <c r="K2452" s="10"/>
      <c r="M2452" s="10"/>
      <c r="O2452" s="29"/>
    </row>
    <row r="2453" spans="3:15" s="12" customFormat="1" ht="11.25">
      <c r="C2453" s="125"/>
      <c r="G2453" s="10"/>
      <c r="I2453" s="10"/>
      <c r="J2453" s="10"/>
      <c r="K2453" s="10"/>
      <c r="M2453" s="10"/>
      <c r="O2453" s="29"/>
    </row>
    <row r="2454" spans="3:15" s="12" customFormat="1" ht="11.25">
      <c r="C2454" s="125"/>
      <c r="G2454" s="10"/>
      <c r="I2454" s="10"/>
      <c r="J2454" s="10"/>
      <c r="K2454" s="10"/>
      <c r="M2454" s="10"/>
      <c r="O2454" s="29"/>
    </row>
    <row r="2455" spans="3:15" s="12" customFormat="1" ht="11.25">
      <c r="C2455" s="125"/>
      <c r="G2455" s="10"/>
      <c r="I2455" s="10"/>
      <c r="J2455" s="10"/>
      <c r="K2455" s="10"/>
      <c r="M2455" s="10"/>
      <c r="O2455" s="29"/>
    </row>
    <row r="2456" spans="3:15" s="12" customFormat="1" ht="11.25">
      <c r="C2456" s="125"/>
      <c r="G2456" s="10"/>
      <c r="I2456" s="10"/>
      <c r="J2456" s="10"/>
      <c r="K2456" s="10"/>
      <c r="M2456" s="10"/>
      <c r="O2456" s="29"/>
    </row>
    <row r="2457" spans="3:15" s="12" customFormat="1" ht="11.25">
      <c r="C2457" s="125"/>
      <c r="G2457" s="10"/>
      <c r="I2457" s="10"/>
      <c r="J2457" s="10"/>
      <c r="K2457" s="10"/>
      <c r="M2457" s="10"/>
      <c r="O2457" s="29"/>
    </row>
    <row r="2458" spans="3:15" s="12" customFormat="1" ht="11.25">
      <c r="C2458" s="125"/>
      <c r="G2458" s="10"/>
      <c r="I2458" s="10"/>
      <c r="J2458" s="10"/>
      <c r="K2458" s="10"/>
      <c r="M2458" s="10"/>
      <c r="O2458" s="29"/>
    </row>
    <row r="2459" spans="3:15" s="12" customFormat="1" ht="11.25">
      <c r="C2459" s="125"/>
      <c r="G2459" s="10"/>
      <c r="I2459" s="10"/>
      <c r="J2459" s="10"/>
      <c r="K2459" s="10"/>
      <c r="M2459" s="10"/>
      <c r="O2459" s="29"/>
    </row>
    <row r="2460" spans="3:15" s="12" customFormat="1" ht="11.25">
      <c r="C2460" s="125"/>
      <c r="G2460" s="10"/>
      <c r="I2460" s="10"/>
      <c r="J2460" s="10"/>
      <c r="K2460" s="10"/>
      <c r="M2460" s="10"/>
      <c r="O2460" s="29"/>
    </row>
    <row r="2461" spans="3:15" s="12" customFormat="1" ht="11.25">
      <c r="C2461" s="125"/>
      <c r="G2461" s="10"/>
      <c r="I2461" s="10"/>
      <c r="J2461" s="10"/>
      <c r="K2461" s="10"/>
      <c r="M2461" s="10"/>
      <c r="O2461" s="29"/>
    </row>
    <row r="2462" spans="3:15" s="12" customFormat="1" ht="11.25">
      <c r="C2462" s="125"/>
      <c r="G2462" s="10"/>
      <c r="I2462" s="10"/>
      <c r="J2462" s="10"/>
      <c r="K2462" s="10"/>
      <c r="M2462" s="10"/>
      <c r="O2462" s="29"/>
    </row>
    <row r="2463" spans="3:15" s="12" customFormat="1" ht="11.25">
      <c r="C2463" s="125"/>
      <c r="G2463" s="10"/>
      <c r="I2463" s="10"/>
      <c r="J2463" s="10"/>
      <c r="K2463" s="10"/>
      <c r="M2463" s="10"/>
      <c r="O2463" s="29"/>
    </row>
    <row r="2464" spans="3:15" s="12" customFormat="1" ht="11.25">
      <c r="C2464" s="125"/>
      <c r="G2464" s="10"/>
      <c r="I2464" s="10"/>
      <c r="J2464" s="10"/>
      <c r="K2464" s="10"/>
      <c r="M2464" s="10"/>
      <c r="O2464" s="29"/>
    </row>
    <row r="2465" spans="3:15" s="12" customFormat="1" ht="11.25">
      <c r="C2465" s="125"/>
      <c r="G2465" s="10"/>
      <c r="I2465" s="10"/>
      <c r="J2465" s="10"/>
      <c r="K2465" s="10"/>
      <c r="M2465" s="10"/>
      <c r="O2465" s="29"/>
    </row>
    <row r="2466" spans="3:15" s="12" customFormat="1" ht="11.25">
      <c r="C2466" s="125"/>
      <c r="G2466" s="10"/>
      <c r="I2466" s="10"/>
      <c r="J2466" s="10"/>
      <c r="K2466" s="10"/>
      <c r="M2466" s="10"/>
      <c r="O2466" s="29"/>
    </row>
    <row r="2467" spans="3:15" s="12" customFormat="1" ht="11.25">
      <c r="C2467" s="125"/>
      <c r="G2467" s="10"/>
      <c r="I2467" s="10"/>
      <c r="J2467" s="10"/>
      <c r="K2467" s="10"/>
      <c r="M2467" s="10"/>
      <c r="O2467" s="29"/>
    </row>
    <row r="2468" spans="3:15" s="12" customFormat="1" ht="11.25">
      <c r="C2468" s="125"/>
      <c r="G2468" s="10"/>
      <c r="I2468" s="10"/>
      <c r="J2468" s="10"/>
      <c r="K2468" s="10"/>
      <c r="M2468" s="10"/>
      <c r="O2468" s="29"/>
    </row>
    <row r="2469" spans="3:15" s="12" customFormat="1" ht="11.25">
      <c r="C2469" s="125"/>
      <c r="G2469" s="10"/>
      <c r="I2469" s="10"/>
      <c r="J2469" s="10"/>
      <c r="K2469" s="10"/>
      <c r="M2469" s="10"/>
      <c r="O2469" s="29"/>
    </row>
    <row r="2470" spans="3:15" s="12" customFormat="1" ht="11.25">
      <c r="C2470" s="125"/>
      <c r="G2470" s="10"/>
      <c r="I2470" s="10"/>
      <c r="J2470" s="10"/>
      <c r="K2470" s="10"/>
      <c r="M2470" s="10"/>
      <c r="O2470" s="29"/>
    </row>
    <row r="2471" spans="3:15" s="12" customFormat="1" ht="11.25">
      <c r="C2471" s="125"/>
      <c r="G2471" s="10"/>
      <c r="I2471" s="10"/>
      <c r="J2471" s="10"/>
      <c r="K2471" s="10"/>
      <c r="M2471" s="10"/>
      <c r="O2471" s="29"/>
    </row>
    <row r="2472" spans="3:15" s="12" customFormat="1" ht="11.25">
      <c r="C2472" s="125"/>
      <c r="G2472" s="10"/>
      <c r="I2472" s="10"/>
      <c r="J2472" s="10"/>
      <c r="K2472" s="10"/>
      <c r="M2472" s="10"/>
      <c r="O2472" s="29"/>
    </row>
    <row r="2473" spans="3:15" s="12" customFormat="1" ht="11.25">
      <c r="C2473" s="125"/>
      <c r="G2473" s="10"/>
      <c r="I2473" s="10"/>
      <c r="J2473" s="10"/>
      <c r="K2473" s="10"/>
      <c r="M2473" s="10"/>
      <c r="O2473" s="29"/>
    </row>
    <row r="2474" spans="3:15" s="12" customFormat="1" ht="11.25">
      <c r="C2474" s="125"/>
      <c r="G2474" s="10"/>
      <c r="I2474" s="10"/>
      <c r="J2474" s="10"/>
      <c r="K2474" s="10"/>
      <c r="M2474" s="10"/>
      <c r="O2474" s="29"/>
    </row>
    <row r="2475" spans="3:15" s="12" customFormat="1" ht="11.25">
      <c r="C2475" s="125"/>
      <c r="G2475" s="10"/>
      <c r="I2475" s="10"/>
      <c r="J2475" s="10"/>
      <c r="K2475" s="10"/>
      <c r="M2475" s="10"/>
      <c r="O2475" s="29"/>
    </row>
    <row r="2476" spans="3:15" s="12" customFormat="1" ht="11.25">
      <c r="C2476" s="125"/>
      <c r="G2476" s="10"/>
      <c r="I2476" s="10"/>
      <c r="J2476" s="10"/>
      <c r="K2476" s="10"/>
      <c r="M2476" s="10"/>
      <c r="O2476" s="29"/>
    </row>
    <row r="2477" spans="3:15" s="12" customFormat="1" ht="11.25">
      <c r="C2477" s="125"/>
      <c r="G2477" s="10"/>
      <c r="I2477" s="10"/>
      <c r="J2477" s="10"/>
      <c r="K2477" s="10"/>
      <c r="M2477" s="10"/>
      <c r="O2477" s="29"/>
    </row>
    <row r="2478" spans="3:15" s="12" customFormat="1" ht="11.25">
      <c r="C2478" s="125"/>
      <c r="G2478" s="10"/>
      <c r="I2478" s="10"/>
      <c r="J2478" s="10"/>
      <c r="K2478" s="10"/>
      <c r="M2478" s="10"/>
      <c r="O2478" s="29"/>
    </row>
    <row r="2479" spans="3:15" s="12" customFormat="1" ht="11.25">
      <c r="C2479" s="125"/>
      <c r="G2479" s="10"/>
      <c r="I2479" s="10"/>
      <c r="J2479" s="10"/>
      <c r="K2479" s="10"/>
      <c r="M2479" s="10"/>
      <c r="O2479" s="29"/>
    </row>
    <row r="2480" spans="3:15" s="12" customFormat="1" ht="11.25">
      <c r="C2480" s="125"/>
      <c r="G2480" s="10"/>
      <c r="I2480" s="10"/>
      <c r="J2480" s="10"/>
      <c r="K2480" s="10"/>
      <c r="M2480" s="10"/>
      <c r="O2480" s="29"/>
    </row>
    <row r="2481" spans="3:15" s="12" customFormat="1" ht="11.25">
      <c r="C2481" s="125"/>
      <c r="G2481" s="10"/>
      <c r="I2481" s="10"/>
      <c r="J2481" s="10"/>
      <c r="K2481" s="10"/>
      <c r="M2481" s="10"/>
      <c r="O2481" s="29"/>
    </row>
    <row r="2482" spans="3:15" s="12" customFormat="1" ht="11.25">
      <c r="C2482" s="125"/>
      <c r="G2482" s="10"/>
      <c r="I2482" s="10"/>
      <c r="J2482" s="10"/>
      <c r="K2482" s="10"/>
      <c r="M2482" s="10"/>
      <c r="O2482" s="29"/>
    </row>
    <row r="2483" spans="3:15" s="12" customFormat="1" ht="11.25">
      <c r="C2483" s="125"/>
      <c r="G2483" s="10"/>
      <c r="I2483" s="10"/>
      <c r="J2483" s="10"/>
      <c r="K2483" s="10"/>
      <c r="M2483" s="10"/>
      <c r="O2483" s="29"/>
    </row>
    <row r="2484" spans="3:15" s="12" customFormat="1" ht="11.25">
      <c r="C2484" s="125"/>
      <c r="G2484" s="10"/>
      <c r="I2484" s="10"/>
      <c r="J2484" s="10"/>
      <c r="K2484" s="10"/>
      <c r="M2484" s="10"/>
      <c r="O2484" s="29"/>
    </row>
    <row r="2485" spans="3:15" s="12" customFormat="1" ht="11.25">
      <c r="C2485" s="125"/>
      <c r="G2485" s="10"/>
      <c r="I2485" s="10"/>
      <c r="J2485" s="10"/>
      <c r="K2485" s="10"/>
      <c r="M2485" s="10"/>
      <c r="O2485" s="29"/>
    </row>
    <row r="2486" spans="3:15" s="12" customFormat="1" ht="11.25">
      <c r="C2486" s="125"/>
      <c r="G2486" s="10"/>
      <c r="I2486" s="10"/>
      <c r="J2486" s="10"/>
      <c r="K2486" s="10"/>
      <c r="M2486" s="10"/>
      <c r="O2486" s="29"/>
    </row>
    <row r="2487" spans="3:15" s="12" customFormat="1" ht="11.25">
      <c r="C2487" s="125"/>
      <c r="G2487" s="10"/>
      <c r="I2487" s="10"/>
      <c r="J2487" s="10"/>
      <c r="K2487" s="10"/>
      <c r="M2487" s="10"/>
      <c r="O2487" s="29"/>
    </row>
    <row r="2488" spans="3:15" s="12" customFormat="1" ht="11.25">
      <c r="C2488" s="125"/>
      <c r="G2488" s="10"/>
      <c r="I2488" s="10"/>
      <c r="J2488" s="10"/>
      <c r="K2488" s="10"/>
      <c r="M2488" s="10"/>
      <c r="O2488" s="29"/>
    </row>
    <row r="2489" spans="3:15" s="12" customFormat="1" ht="11.25">
      <c r="C2489" s="125"/>
      <c r="G2489" s="10"/>
      <c r="I2489" s="10"/>
      <c r="J2489" s="10"/>
      <c r="K2489" s="10"/>
      <c r="M2489" s="10"/>
      <c r="O2489" s="29"/>
    </row>
    <row r="2490" spans="3:15" s="12" customFormat="1" ht="11.25">
      <c r="C2490" s="125"/>
      <c r="G2490" s="10"/>
      <c r="I2490" s="10"/>
      <c r="J2490" s="10"/>
      <c r="K2490" s="10"/>
      <c r="M2490" s="10"/>
      <c r="O2490" s="29"/>
    </row>
    <row r="2491" spans="3:15" s="12" customFormat="1" ht="11.25">
      <c r="C2491" s="125"/>
      <c r="G2491" s="10"/>
      <c r="I2491" s="10"/>
      <c r="J2491" s="10"/>
      <c r="K2491" s="10"/>
      <c r="M2491" s="10"/>
      <c r="O2491" s="29"/>
    </row>
    <row r="2492" spans="3:15" s="12" customFormat="1" ht="11.25">
      <c r="C2492" s="125"/>
      <c r="G2492" s="10"/>
      <c r="I2492" s="10"/>
      <c r="J2492" s="10"/>
      <c r="K2492" s="10"/>
      <c r="M2492" s="10"/>
      <c r="O2492" s="29"/>
    </row>
    <row r="2493" spans="3:15" s="12" customFormat="1" ht="11.25">
      <c r="C2493" s="125"/>
      <c r="G2493" s="10"/>
      <c r="I2493" s="10"/>
      <c r="J2493" s="10"/>
      <c r="K2493" s="10"/>
      <c r="M2493" s="10"/>
      <c r="O2493" s="29"/>
    </row>
    <row r="2494" spans="3:15" s="12" customFormat="1" ht="11.25">
      <c r="C2494" s="125"/>
      <c r="G2494" s="10"/>
      <c r="I2494" s="10"/>
      <c r="J2494" s="10"/>
      <c r="K2494" s="10"/>
      <c r="M2494" s="10"/>
      <c r="O2494" s="29"/>
    </row>
    <row r="2495" spans="3:15" s="12" customFormat="1" ht="11.25">
      <c r="C2495" s="125"/>
      <c r="G2495" s="10"/>
      <c r="I2495" s="10"/>
      <c r="J2495" s="10"/>
      <c r="K2495" s="10"/>
      <c r="M2495" s="10"/>
      <c r="O2495" s="29"/>
    </row>
    <row r="2496" spans="3:15" s="12" customFormat="1" ht="11.25">
      <c r="C2496" s="125"/>
      <c r="G2496" s="10"/>
      <c r="I2496" s="10"/>
      <c r="J2496" s="10"/>
      <c r="K2496" s="10"/>
      <c r="M2496" s="10"/>
      <c r="O2496" s="29"/>
    </row>
    <row r="2497" spans="3:15" s="12" customFormat="1" ht="11.25">
      <c r="C2497" s="125"/>
      <c r="G2497" s="10"/>
      <c r="I2497" s="10"/>
      <c r="J2497" s="10"/>
      <c r="K2497" s="10"/>
      <c r="M2497" s="10"/>
      <c r="O2497" s="29"/>
    </row>
    <row r="2498" spans="3:15" s="12" customFormat="1" ht="11.25">
      <c r="C2498" s="125"/>
      <c r="G2498" s="10"/>
      <c r="I2498" s="10"/>
      <c r="J2498" s="10"/>
      <c r="K2498" s="10"/>
      <c r="M2498" s="10"/>
      <c r="O2498" s="29"/>
    </row>
    <row r="2499" spans="3:15" s="12" customFormat="1" ht="11.25">
      <c r="C2499" s="125"/>
      <c r="G2499" s="10"/>
      <c r="I2499" s="10"/>
      <c r="J2499" s="10"/>
      <c r="K2499" s="10"/>
      <c r="M2499" s="10"/>
      <c r="O2499" s="29"/>
    </row>
    <row r="2500" spans="3:15" s="12" customFormat="1" ht="11.25">
      <c r="C2500" s="125"/>
      <c r="G2500" s="10"/>
      <c r="I2500" s="10"/>
      <c r="J2500" s="10"/>
      <c r="K2500" s="10"/>
      <c r="M2500" s="10"/>
      <c r="O2500" s="29"/>
    </row>
    <row r="2501" spans="3:15" s="12" customFormat="1" ht="11.25">
      <c r="C2501" s="125"/>
      <c r="G2501" s="10"/>
      <c r="I2501" s="10"/>
      <c r="J2501" s="10"/>
      <c r="K2501" s="10"/>
      <c r="M2501" s="10"/>
      <c r="O2501" s="29"/>
    </row>
    <row r="2502" spans="3:15" s="12" customFormat="1" ht="11.25">
      <c r="C2502" s="125"/>
      <c r="G2502" s="10"/>
      <c r="I2502" s="10"/>
      <c r="J2502" s="10"/>
      <c r="K2502" s="10"/>
      <c r="M2502" s="10"/>
      <c r="O2502" s="29"/>
    </row>
    <row r="2503" spans="3:15" s="12" customFormat="1" ht="11.25">
      <c r="C2503" s="125"/>
      <c r="G2503" s="10"/>
      <c r="I2503" s="10"/>
      <c r="J2503" s="10"/>
      <c r="K2503" s="10"/>
      <c r="M2503" s="10"/>
      <c r="O2503" s="29"/>
    </row>
    <row r="2504" spans="3:15" s="12" customFormat="1" ht="11.25">
      <c r="C2504" s="125"/>
      <c r="G2504" s="10"/>
      <c r="I2504" s="10"/>
      <c r="J2504" s="10"/>
      <c r="K2504" s="10"/>
      <c r="M2504" s="10"/>
      <c r="O2504" s="29"/>
    </row>
    <row r="2505" spans="3:15" s="12" customFormat="1" ht="11.25">
      <c r="C2505" s="125"/>
      <c r="G2505" s="10"/>
      <c r="I2505" s="10"/>
      <c r="J2505" s="10"/>
      <c r="K2505" s="10"/>
      <c r="M2505" s="10"/>
      <c r="O2505" s="29"/>
    </row>
    <row r="2506" spans="3:15" s="12" customFormat="1" ht="11.25">
      <c r="C2506" s="125"/>
      <c r="G2506" s="10"/>
      <c r="I2506" s="10"/>
      <c r="J2506" s="10"/>
      <c r="K2506" s="10"/>
      <c r="M2506" s="10"/>
      <c r="O2506" s="29"/>
    </row>
    <row r="2507" spans="3:15" s="12" customFormat="1" ht="11.25">
      <c r="C2507" s="125"/>
      <c r="G2507" s="10"/>
      <c r="I2507" s="10"/>
      <c r="J2507" s="10"/>
      <c r="K2507" s="10"/>
      <c r="M2507" s="10"/>
      <c r="O2507" s="29"/>
    </row>
    <row r="2508" spans="3:15" s="12" customFormat="1" ht="11.25">
      <c r="C2508" s="125"/>
      <c r="G2508" s="10"/>
      <c r="I2508" s="10"/>
      <c r="J2508" s="10"/>
      <c r="K2508" s="10"/>
      <c r="M2508" s="10"/>
      <c r="O2508" s="29"/>
    </row>
    <row r="2509" spans="3:15" s="12" customFormat="1" ht="11.25">
      <c r="C2509" s="125"/>
      <c r="G2509" s="10"/>
      <c r="I2509" s="10"/>
      <c r="J2509" s="10"/>
      <c r="K2509" s="10"/>
      <c r="M2509" s="10"/>
      <c r="O2509" s="29"/>
    </row>
    <row r="2510" spans="3:15" s="12" customFormat="1" ht="11.25">
      <c r="C2510" s="125"/>
      <c r="G2510" s="10"/>
      <c r="I2510" s="10"/>
      <c r="J2510" s="10"/>
      <c r="K2510" s="10"/>
      <c r="M2510" s="10"/>
      <c r="O2510" s="29"/>
    </row>
    <row r="2511" spans="3:15" s="12" customFormat="1" ht="11.25">
      <c r="C2511" s="125"/>
      <c r="G2511" s="10"/>
      <c r="I2511" s="10"/>
      <c r="J2511" s="10"/>
      <c r="K2511" s="10"/>
      <c r="M2511" s="10"/>
      <c r="O2511" s="29"/>
    </row>
    <row r="2512" spans="3:15" s="12" customFormat="1" ht="11.25">
      <c r="C2512" s="125"/>
      <c r="G2512" s="10"/>
      <c r="I2512" s="10"/>
      <c r="J2512" s="10"/>
      <c r="K2512" s="10"/>
      <c r="M2512" s="10"/>
      <c r="O2512" s="29"/>
    </row>
    <row r="2513" spans="3:15" s="12" customFormat="1" ht="11.25">
      <c r="C2513" s="125"/>
      <c r="G2513" s="10"/>
      <c r="I2513" s="10"/>
      <c r="J2513" s="10"/>
      <c r="K2513" s="10"/>
      <c r="M2513" s="10"/>
      <c r="O2513" s="29"/>
    </row>
    <row r="2514" spans="3:15" s="12" customFormat="1" ht="11.25">
      <c r="C2514" s="125"/>
      <c r="G2514" s="10"/>
      <c r="I2514" s="10"/>
      <c r="J2514" s="10"/>
      <c r="K2514" s="10"/>
      <c r="M2514" s="10"/>
      <c r="O2514" s="29"/>
    </row>
    <row r="2515" spans="3:15" s="12" customFormat="1" ht="11.25">
      <c r="C2515" s="125"/>
      <c r="G2515" s="10"/>
      <c r="I2515" s="10"/>
      <c r="J2515" s="10"/>
      <c r="K2515" s="10"/>
      <c r="M2515" s="10"/>
      <c r="O2515" s="29"/>
    </row>
    <row r="2516" spans="3:15" s="12" customFormat="1" ht="11.25">
      <c r="C2516" s="125"/>
      <c r="G2516" s="10"/>
      <c r="I2516" s="10"/>
      <c r="J2516" s="10"/>
      <c r="K2516" s="10"/>
      <c r="M2516" s="10"/>
      <c r="O2516" s="29"/>
    </row>
    <row r="2517" spans="3:15" s="12" customFormat="1" ht="11.25">
      <c r="C2517" s="125"/>
      <c r="G2517" s="10"/>
      <c r="I2517" s="10"/>
      <c r="J2517" s="10"/>
      <c r="K2517" s="10"/>
      <c r="M2517" s="10"/>
      <c r="O2517" s="29"/>
    </row>
    <row r="2518" spans="3:15" s="12" customFormat="1" ht="11.25">
      <c r="C2518" s="125"/>
      <c r="G2518" s="10"/>
      <c r="I2518" s="10"/>
      <c r="J2518" s="10"/>
      <c r="K2518" s="10"/>
      <c r="M2518" s="10"/>
      <c r="O2518" s="29"/>
    </row>
    <row r="2519" spans="3:15" s="12" customFormat="1" ht="11.25">
      <c r="C2519" s="125"/>
      <c r="G2519" s="10"/>
      <c r="I2519" s="10"/>
      <c r="J2519" s="10"/>
      <c r="K2519" s="10"/>
      <c r="M2519" s="10"/>
      <c r="O2519" s="29"/>
    </row>
    <row r="2520" spans="3:15" s="12" customFormat="1" ht="11.25">
      <c r="C2520" s="125"/>
      <c r="G2520" s="10"/>
      <c r="I2520" s="10"/>
      <c r="J2520" s="10"/>
      <c r="K2520" s="10"/>
      <c r="M2520" s="10"/>
      <c r="O2520" s="29"/>
    </row>
    <row r="2521" spans="3:15" s="12" customFormat="1" ht="11.25">
      <c r="C2521" s="125"/>
      <c r="G2521" s="10"/>
      <c r="I2521" s="10"/>
      <c r="J2521" s="10"/>
      <c r="K2521" s="10"/>
      <c r="M2521" s="10"/>
      <c r="O2521" s="29"/>
    </row>
    <row r="2522" spans="3:15" s="12" customFormat="1" ht="11.25">
      <c r="C2522" s="125"/>
      <c r="G2522" s="10"/>
      <c r="I2522" s="10"/>
      <c r="J2522" s="10"/>
      <c r="K2522" s="10"/>
      <c r="M2522" s="10"/>
      <c r="O2522" s="29"/>
    </row>
    <row r="2523" spans="3:15" s="12" customFormat="1" ht="11.25">
      <c r="C2523" s="125"/>
      <c r="G2523" s="10"/>
      <c r="I2523" s="10"/>
      <c r="J2523" s="10"/>
      <c r="K2523" s="10"/>
      <c r="M2523" s="10"/>
      <c r="O2523" s="29"/>
    </row>
    <row r="2524" spans="3:15" s="12" customFormat="1" ht="11.25">
      <c r="C2524" s="125"/>
      <c r="G2524" s="10"/>
      <c r="I2524" s="10"/>
      <c r="J2524" s="10"/>
      <c r="K2524" s="10"/>
      <c r="M2524" s="10"/>
      <c r="O2524" s="29"/>
    </row>
    <row r="2525" spans="3:15" s="12" customFormat="1" ht="11.25">
      <c r="C2525" s="125"/>
      <c r="G2525" s="10"/>
      <c r="I2525" s="10"/>
      <c r="J2525" s="10"/>
      <c r="K2525" s="10"/>
      <c r="M2525" s="10"/>
      <c r="O2525" s="29"/>
    </row>
    <row r="2526" spans="3:15" s="12" customFormat="1" ht="11.25">
      <c r="C2526" s="125"/>
      <c r="G2526" s="10"/>
      <c r="I2526" s="10"/>
      <c r="J2526" s="10"/>
      <c r="K2526" s="10"/>
      <c r="M2526" s="10"/>
      <c r="O2526" s="29"/>
    </row>
    <row r="2527" spans="3:15" s="12" customFormat="1" ht="11.25">
      <c r="C2527" s="125"/>
      <c r="G2527" s="10"/>
      <c r="I2527" s="10"/>
      <c r="J2527" s="10"/>
      <c r="K2527" s="10"/>
      <c r="M2527" s="10"/>
      <c r="O2527" s="29"/>
    </row>
    <row r="2528" spans="3:15" s="12" customFormat="1" ht="11.25">
      <c r="C2528" s="125"/>
      <c r="G2528" s="10"/>
      <c r="I2528" s="10"/>
      <c r="J2528" s="10"/>
      <c r="K2528" s="10"/>
      <c r="M2528" s="10"/>
      <c r="O2528" s="29"/>
    </row>
    <row r="2529" spans="3:15" s="12" customFormat="1" ht="11.25">
      <c r="C2529" s="125"/>
      <c r="G2529" s="10"/>
      <c r="I2529" s="10"/>
      <c r="J2529" s="10"/>
      <c r="K2529" s="10"/>
      <c r="M2529" s="10"/>
      <c r="O2529" s="29"/>
    </row>
    <row r="2530" spans="3:15" s="12" customFormat="1" ht="11.25">
      <c r="C2530" s="125"/>
      <c r="G2530" s="10"/>
      <c r="I2530" s="10"/>
      <c r="J2530" s="10"/>
      <c r="K2530" s="10"/>
      <c r="M2530" s="10"/>
      <c r="O2530" s="29"/>
    </row>
    <row r="2531" spans="3:15" s="12" customFormat="1" ht="11.25">
      <c r="C2531" s="125"/>
      <c r="G2531" s="10"/>
      <c r="I2531" s="10"/>
      <c r="J2531" s="10"/>
      <c r="K2531" s="10"/>
      <c r="M2531" s="10"/>
      <c r="O2531" s="29"/>
    </row>
    <row r="2532" spans="3:15" s="12" customFormat="1" ht="11.25">
      <c r="C2532" s="125"/>
      <c r="G2532" s="10"/>
      <c r="I2532" s="10"/>
      <c r="J2532" s="10"/>
      <c r="K2532" s="10"/>
      <c r="M2532" s="10"/>
      <c r="O2532" s="29"/>
    </row>
    <row r="2533" spans="3:15" s="12" customFormat="1" ht="11.25">
      <c r="C2533" s="125"/>
      <c r="G2533" s="10"/>
      <c r="I2533" s="10"/>
      <c r="J2533" s="10"/>
      <c r="K2533" s="10"/>
      <c r="M2533" s="10"/>
      <c r="O2533" s="29"/>
    </row>
    <row r="2534" spans="3:15" s="12" customFormat="1" ht="11.25">
      <c r="C2534" s="125"/>
      <c r="G2534" s="10"/>
      <c r="I2534" s="10"/>
      <c r="J2534" s="10"/>
      <c r="K2534" s="10"/>
      <c r="M2534" s="10"/>
      <c r="O2534" s="29"/>
    </row>
    <row r="2535" spans="3:15" s="12" customFormat="1" ht="11.25">
      <c r="C2535" s="125"/>
      <c r="G2535" s="10"/>
      <c r="I2535" s="10"/>
      <c r="J2535" s="10"/>
      <c r="K2535" s="10"/>
      <c r="M2535" s="10"/>
      <c r="O2535" s="29"/>
    </row>
    <row r="2536" spans="3:15" s="12" customFormat="1" ht="11.25">
      <c r="C2536" s="125"/>
      <c r="G2536" s="10"/>
      <c r="I2536" s="10"/>
      <c r="J2536" s="10"/>
      <c r="K2536" s="10"/>
      <c r="M2536" s="10"/>
      <c r="O2536" s="29"/>
    </row>
    <row r="2537" spans="3:15" s="12" customFormat="1" ht="11.25">
      <c r="C2537" s="125"/>
      <c r="G2537" s="10"/>
      <c r="I2537" s="10"/>
      <c r="J2537" s="10"/>
      <c r="K2537" s="10"/>
      <c r="M2537" s="10"/>
      <c r="O2537" s="29"/>
    </row>
    <row r="2538" spans="3:15" s="12" customFormat="1" ht="11.25">
      <c r="C2538" s="125"/>
      <c r="G2538" s="10"/>
      <c r="I2538" s="10"/>
      <c r="J2538" s="10"/>
      <c r="K2538" s="10"/>
      <c r="M2538" s="10"/>
      <c r="O2538" s="29"/>
    </row>
    <row r="2539" spans="3:15" s="12" customFormat="1" ht="11.25">
      <c r="C2539" s="125"/>
      <c r="G2539" s="10"/>
      <c r="I2539" s="10"/>
      <c r="J2539" s="10"/>
      <c r="K2539" s="10"/>
      <c r="M2539" s="10"/>
      <c r="O2539" s="29"/>
    </row>
    <row r="2540" spans="3:15" s="12" customFormat="1" ht="11.25">
      <c r="C2540" s="125"/>
      <c r="G2540" s="10"/>
      <c r="I2540" s="10"/>
      <c r="J2540" s="10"/>
      <c r="K2540" s="10"/>
      <c r="M2540" s="10"/>
      <c r="O2540" s="29"/>
    </row>
    <row r="2541" spans="3:15" s="12" customFormat="1" ht="11.25">
      <c r="C2541" s="125"/>
      <c r="G2541" s="10"/>
      <c r="I2541" s="10"/>
      <c r="J2541" s="10"/>
      <c r="K2541" s="10"/>
      <c r="M2541" s="10"/>
      <c r="O2541" s="29"/>
    </row>
    <row r="2542" spans="3:15" s="12" customFormat="1" ht="11.25">
      <c r="C2542" s="125"/>
      <c r="G2542" s="10"/>
      <c r="I2542" s="10"/>
      <c r="J2542" s="10"/>
      <c r="K2542" s="10"/>
      <c r="M2542" s="10"/>
      <c r="O2542" s="29"/>
    </row>
    <row r="2543" spans="3:15" s="12" customFormat="1" ht="11.25">
      <c r="C2543" s="125"/>
      <c r="G2543" s="10"/>
      <c r="I2543" s="10"/>
      <c r="J2543" s="10"/>
      <c r="K2543" s="10"/>
      <c r="M2543" s="10"/>
      <c r="O2543" s="29"/>
    </row>
    <row r="2544" spans="3:15" s="12" customFormat="1" ht="11.25">
      <c r="C2544" s="125"/>
      <c r="G2544" s="10"/>
      <c r="I2544" s="10"/>
      <c r="J2544" s="10"/>
      <c r="K2544" s="10"/>
      <c r="M2544" s="10"/>
      <c r="O2544" s="29"/>
    </row>
    <row r="2545" spans="3:15" s="12" customFormat="1" ht="11.25">
      <c r="C2545" s="125"/>
      <c r="G2545" s="10"/>
      <c r="I2545" s="10"/>
      <c r="J2545" s="10"/>
      <c r="K2545" s="10"/>
      <c r="M2545" s="10"/>
      <c r="O2545" s="29"/>
    </row>
    <row r="2546" spans="3:15" s="12" customFormat="1" ht="11.25">
      <c r="C2546" s="125"/>
      <c r="G2546" s="10"/>
      <c r="I2546" s="10"/>
      <c r="J2546" s="10"/>
      <c r="K2546" s="10"/>
      <c r="M2546" s="10"/>
      <c r="O2546" s="29"/>
    </row>
    <row r="2547" spans="3:15" s="12" customFormat="1" ht="11.25">
      <c r="C2547" s="125"/>
      <c r="G2547" s="10"/>
      <c r="I2547" s="10"/>
      <c r="J2547" s="10"/>
      <c r="K2547" s="10"/>
      <c r="M2547" s="10"/>
      <c r="O2547" s="29"/>
    </row>
    <row r="2548" spans="3:15" s="12" customFormat="1" ht="11.25">
      <c r="C2548" s="125"/>
      <c r="G2548" s="10"/>
      <c r="I2548" s="10"/>
      <c r="J2548" s="10"/>
      <c r="K2548" s="10"/>
      <c r="M2548" s="10"/>
      <c r="O2548" s="29"/>
    </row>
    <row r="2549" spans="3:15" s="12" customFormat="1" ht="11.25">
      <c r="C2549" s="125"/>
      <c r="G2549" s="10"/>
      <c r="I2549" s="10"/>
      <c r="J2549" s="10"/>
      <c r="K2549" s="10"/>
      <c r="M2549" s="10"/>
      <c r="O2549" s="29"/>
    </row>
    <row r="2550" spans="3:15" s="12" customFormat="1" ht="11.25">
      <c r="C2550" s="125"/>
      <c r="G2550" s="10"/>
      <c r="I2550" s="10"/>
      <c r="J2550" s="10"/>
      <c r="K2550" s="10"/>
      <c r="M2550" s="10"/>
      <c r="O2550" s="29"/>
    </row>
    <row r="2551" spans="3:15" s="12" customFormat="1" ht="11.25">
      <c r="C2551" s="125"/>
      <c r="G2551" s="10"/>
      <c r="I2551" s="10"/>
      <c r="J2551" s="10"/>
      <c r="K2551" s="10"/>
      <c r="M2551" s="10"/>
      <c r="O2551" s="29"/>
    </row>
    <row r="2552" spans="3:15" s="12" customFormat="1" ht="11.25">
      <c r="C2552" s="125"/>
      <c r="G2552" s="10"/>
      <c r="I2552" s="10"/>
      <c r="J2552" s="10"/>
      <c r="K2552" s="10"/>
      <c r="M2552" s="10"/>
      <c r="O2552" s="29"/>
    </row>
    <row r="2553" spans="3:15" s="12" customFormat="1" ht="11.25">
      <c r="C2553" s="125"/>
      <c r="G2553" s="10"/>
      <c r="I2553" s="10"/>
      <c r="J2553" s="10"/>
      <c r="K2553" s="10"/>
      <c r="M2553" s="10"/>
      <c r="O2553" s="29"/>
    </row>
    <row r="2554" spans="3:15" s="12" customFormat="1" ht="11.25">
      <c r="C2554" s="125"/>
      <c r="G2554" s="10"/>
      <c r="I2554" s="10"/>
      <c r="J2554" s="10"/>
      <c r="K2554" s="10"/>
      <c r="M2554" s="10"/>
      <c r="O2554" s="29"/>
    </row>
    <row r="2555" spans="3:15" s="12" customFormat="1" ht="11.25">
      <c r="C2555" s="125"/>
      <c r="G2555" s="10"/>
      <c r="I2555" s="10"/>
      <c r="J2555" s="10"/>
      <c r="K2555" s="10"/>
      <c r="M2555" s="10"/>
      <c r="O2555" s="29"/>
    </row>
    <row r="2556" spans="3:15" s="12" customFormat="1" ht="11.25">
      <c r="C2556" s="125"/>
      <c r="G2556" s="10"/>
      <c r="I2556" s="10"/>
      <c r="J2556" s="10"/>
      <c r="K2556" s="10"/>
      <c r="M2556" s="10"/>
      <c r="O2556" s="29"/>
    </row>
    <row r="2557" spans="3:15" s="12" customFormat="1" ht="11.25">
      <c r="C2557" s="125"/>
      <c r="G2557" s="10"/>
      <c r="I2557" s="10"/>
      <c r="J2557" s="10"/>
      <c r="K2557" s="10"/>
      <c r="M2557" s="10"/>
      <c r="O2557" s="29"/>
    </row>
    <row r="2558" spans="3:15" s="12" customFormat="1" ht="11.25">
      <c r="C2558" s="125"/>
      <c r="G2558" s="10"/>
      <c r="I2558" s="10"/>
      <c r="J2558" s="10"/>
      <c r="K2558" s="10"/>
      <c r="M2558" s="10"/>
      <c r="O2558" s="29"/>
    </row>
    <row r="2559" spans="3:15" s="12" customFormat="1" ht="11.25">
      <c r="C2559" s="125"/>
      <c r="G2559" s="10"/>
      <c r="I2559" s="10"/>
      <c r="J2559" s="10"/>
      <c r="K2559" s="10"/>
      <c r="M2559" s="10"/>
      <c r="O2559" s="29"/>
    </row>
    <row r="2560" spans="3:15" s="12" customFormat="1" ht="11.25">
      <c r="C2560" s="125"/>
      <c r="G2560" s="10"/>
      <c r="I2560" s="10"/>
      <c r="J2560" s="10"/>
      <c r="K2560" s="10"/>
      <c r="M2560" s="10"/>
      <c r="O2560" s="29"/>
    </row>
    <row r="2561" spans="3:15" s="12" customFormat="1" ht="11.25">
      <c r="C2561" s="125"/>
      <c r="G2561" s="10"/>
      <c r="I2561" s="10"/>
      <c r="J2561" s="10"/>
      <c r="K2561" s="10"/>
      <c r="M2561" s="10"/>
      <c r="O2561" s="29"/>
    </row>
    <row r="2562" spans="3:15" s="12" customFormat="1" ht="11.25">
      <c r="C2562" s="125"/>
      <c r="G2562" s="10"/>
      <c r="I2562" s="10"/>
      <c r="J2562" s="10"/>
      <c r="K2562" s="10"/>
      <c r="M2562" s="10"/>
      <c r="O2562" s="29"/>
    </row>
    <row r="2563" spans="3:15" s="12" customFormat="1" ht="11.25">
      <c r="C2563" s="125"/>
      <c r="G2563" s="10"/>
      <c r="I2563" s="10"/>
      <c r="J2563" s="10"/>
      <c r="K2563" s="10"/>
      <c r="M2563" s="10"/>
      <c r="O2563" s="29"/>
    </row>
    <row r="2564" spans="3:15" s="12" customFormat="1" ht="11.25">
      <c r="C2564" s="125"/>
      <c r="G2564" s="10"/>
      <c r="I2564" s="10"/>
      <c r="J2564" s="10"/>
      <c r="K2564" s="10"/>
      <c r="M2564" s="10"/>
      <c r="O2564" s="29"/>
    </row>
    <row r="2565" spans="3:15" s="12" customFormat="1" ht="11.25">
      <c r="C2565" s="125"/>
      <c r="G2565" s="10"/>
      <c r="I2565" s="10"/>
      <c r="J2565" s="10"/>
      <c r="K2565" s="10"/>
      <c r="M2565" s="10"/>
      <c r="O2565" s="29"/>
    </row>
    <row r="2566" spans="3:15" s="12" customFormat="1" ht="11.25">
      <c r="C2566" s="125"/>
      <c r="G2566" s="10"/>
      <c r="I2566" s="10"/>
      <c r="J2566" s="10"/>
      <c r="K2566" s="10"/>
      <c r="M2566" s="10"/>
      <c r="O2566" s="29"/>
    </row>
    <row r="2567" spans="3:15" s="12" customFormat="1" ht="11.25">
      <c r="C2567" s="125"/>
      <c r="G2567" s="10"/>
      <c r="I2567" s="10"/>
      <c r="J2567" s="10"/>
      <c r="K2567" s="10"/>
      <c r="M2567" s="10"/>
      <c r="O2567" s="29"/>
    </row>
    <row r="2568" spans="3:15" s="12" customFormat="1" ht="11.25">
      <c r="C2568" s="125"/>
      <c r="G2568" s="10"/>
      <c r="I2568" s="10"/>
      <c r="J2568" s="10"/>
      <c r="K2568" s="10"/>
      <c r="M2568" s="10"/>
      <c r="O2568" s="29"/>
    </row>
    <row r="2569" spans="3:15" s="12" customFormat="1" ht="11.25">
      <c r="C2569" s="125"/>
      <c r="G2569" s="10"/>
      <c r="I2569" s="10"/>
      <c r="J2569" s="10"/>
      <c r="K2569" s="10"/>
      <c r="M2569" s="10"/>
      <c r="O2569" s="29"/>
    </row>
    <row r="2570" spans="3:15" s="12" customFormat="1" ht="11.25">
      <c r="C2570" s="125"/>
      <c r="G2570" s="10"/>
      <c r="I2570" s="10"/>
      <c r="J2570" s="10"/>
      <c r="K2570" s="10"/>
      <c r="M2570" s="10"/>
      <c r="O2570" s="29"/>
    </row>
    <row r="2571" spans="3:15" s="12" customFormat="1" ht="11.25">
      <c r="C2571" s="125"/>
      <c r="G2571" s="10"/>
      <c r="I2571" s="10"/>
      <c r="J2571" s="10"/>
      <c r="K2571" s="10"/>
      <c r="M2571" s="10"/>
      <c r="O2571" s="29"/>
    </row>
    <row r="2572" spans="3:15" s="12" customFormat="1" ht="11.25">
      <c r="C2572" s="125"/>
      <c r="G2572" s="10"/>
      <c r="I2572" s="10"/>
      <c r="J2572" s="10"/>
      <c r="K2572" s="10"/>
      <c r="M2572" s="10"/>
      <c r="O2572" s="29"/>
    </row>
    <row r="2573" spans="3:15" s="12" customFormat="1" ht="11.25">
      <c r="C2573" s="125"/>
      <c r="G2573" s="10"/>
      <c r="I2573" s="10"/>
      <c r="J2573" s="10"/>
      <c r="K2573" s="10"/>
      <c r="M2573" s="10"/>
      <c r="O2573" s="29"/>
    </row>
    <row r="2574" spans="3:15" s="12" customFormat="1" ht="11.25">
      <c r="C2574" s="125"/>
      <c r="G2574" s="10"/>
      <c r="I2574" s="10"/>
      <c r="J2574" s="10"/>
      <c r="K2574" s="10"/>
      <c r="M2574" s="10"/>
      <c r="O2574" s="29"/>
    </row>
    <row r="2575" spans="3:15" s="12" customFormat="1" ht="11.25">
      <c r="C2575" s="125"/>
      <c r="G2575" s="10"/>
      <c r="I2575" s="10"/>
      <c r="J2575" s="10"/>
      <c r="K2575" s="10"/>
      <c r="M2575" s="10"/>
      <c r="O2575" s="29"/>
    </row>
    <row r="2576" spans="3:15" s="12" customFormat="1" ht="11.25">
      <c r="C2576" s="125"/>
      <c r="G2576" s="10"/>
      <c r="I2576" s="10"/>
      <c r="J2576" s="10"/>
      <c r="K2576" s="10"/>
      <c r="M2576" s="10"/>
      <c r="O2576" s="29"/>
    </row>
    <row r="2577" spans="3:15" s="12" customFormat="1" ht="11.25">
      <c r="C2577" s="125"/>
      <c r="G2577" s="10"/>
      <c r="I2577" s="10"/>
      <c r="J2577" s="10"/>
      <c r="K2577" s="10"/>
      <c r="M2577" s="10"/>
      <c r="O2577" s="29"/>
    </row>
    <row r="2578" spans="3:15" s="12" customFormat="1" ht="11.25">
      <c r="C2578" s="125"/>
      <c r="G2578" s="10"/>
      <c r="I2578" s="10"/>
      <c r="J2578" s="10"/>
      <c r="K2578" s="10"/>
      <c r="M2578" s="10"/>
      <c r="O2578" s="29"/>
    </row>
    <row r="2579" spans="3:15" s="12" customFormat="1" ht="11.25">
      <c r="C2579" s="125"/>
      <c r="G2579" s="10"/>
      <c r="I2579" s="10"/>
      <c r="J2579" s="10"/>
      <c r="K2579" s="10"/>
      <c r="M2579" s="10"/>
      <c r="O2579" s="29"/>
    </row>
    <row r="2580" spans="3:15" s="12" customFormat="1" ht="11.25">
      <c r="C2580" s="125"/>
      <c r="G2580" s="10"/>
      <c r="I2580" s="10"/>
      <c r="J2580" s="10"/>
      <c r="K2580" s="10"/>
      <c r="M2580" s="10"/>
      <c r="O2580" s="29"/>
    </row>
    <row r="2581" spans="3:15" s="12" customFormat="1" ht="11.25">
      <c r="C2581" s="125"/>
      <c r="G2581" s="10"/>
      <c r="I2581" s="10"/>
      <c r="J2581" s="10"/>
      <c r="K2581" s="10"/>
      <c r="M2581" s="10"/>
      <c r="O2581" s="29"/>
    </row>
    <row r="2582" spans="3:15" s="12" customFormat="1" ht="11.25">
      <c r="C2582" s="125"/>
      <c r="G2582" s="10"/>
      <c r="I2582" s="10"/>
      <c r="J2582" s="10"/>
      <c r="K2582" s="10"/>
      <c r="M2582" s="10"/>
      <c r="O2582" s="29"/>
    </row>
    <row r="2583" spans="3:15" s="12" customFormat="1" ht="11.25">
      <c r="C2583" s="125"/>
      <c r="G2583" s="10"/>
      <c r="I2583" s="10"/>
      <c r="J2583" s="10"/>
      <c r="K2583" s="10"/>
      <c r="M2583" s="10"/>
      <c r="O2583" s="29"/>
    </row>
    <row r="2584" spans="3:15" s="12" customFormat="1" ht="11.25">
      <c r="C2584" s="125"/>
      <c r="G2584" s="10"/>
      <c r="I2584" s="10"/>
      <c r="J2584" s="10"/>
      <c r="K2584" s="10"/>
      <c r="M2584" s="10"/>
      <c r="O2584" s="29"/>
    </row>
    <row r="2585" spans="3:15" s="12" customFormat="1" ht="11.25">
      <c r="C2585" s="125"/>
      <c r="G2585" s="10"/>
      <c r="I2585" s="10"/>
      <c r="J2585" s="10"/>
      <c r="K2585" s="10"/>
      <c r="M2585" s="10"/>
      <c r="O2585" s="29"/>
    </row>
    <row r="2586" spans="3:15" s="12" customFormat="1" ht="11.25">
      <c r="C2586" s="125"/>
      <c r="G2586" s="10"/>
      <c r="I2586" s="10"/>
      <c r="J2586" s="10"/>
      <c r="K2586" s="10"/>
      <c r="M2586" s="10"/>
      <c r="O2586" s="29"/>
    </row>
    <row r="2587" spans="3:15" s="12" customFormat="1" ht="11.25">
      <c r="C2587" s="125"/>
      <c r="G2587" s="10"/>
      <c r="I2587" s="10"/>
      <c r="J2587" s="10"/>
      <c r="K2587" s="10"/>
      <c r="M2587" s="10"/>
      <c r="O2587" s="29"/>
    </row>
    <row r="2588" spans="3:15" s="12" customFormat="1" ht="11.25">
      <c r="C2588" s="125"/>
      <c r="G2588" s="10"/>
      <c r="I2588" s="10"/>
      <c r="J2588" s="10"/>
      <c r="K2588" s="10"/>
      <c r="M2588" s="10"/>
      <c r="O2588" s="29"/>
    </row>
    <row r="2589" spans="3:15" s="12" customFormat="1" ht="11.25">
      <c r="C2589" s="125"/>
      <c r="G2589" s="10"/>
      <c r="I2589" s="10"/>
      <c r="J2589" s="10"/>
      <c r="K2589" s="10"/>
      <c r="M2589" s="10"/>
      <c r="O2589" s="29"/>
    </row>
    <row r="2590" spans="3:15" s="12" customFormat="1" ht="11.25">
      <c r="C2590" s="125"/>
      <c r="G2590" s="10"/>
      <c r="I2590" s="10"/>
      <c r="J2590" s="10"/>
      <c r="K2590" s="10"/>
      <c r="M2590" s="10"/>
      <c r="O2590" s="29"/>
    </row>
    <row r="2591" spans="3:15" s="12" customFormat="1" ht="11.25">
      <c r="C2591" s="125"/>
      <c r="G2591" s="10"/>
      <c r="I2591" s="10"/>
      <c r="J2591" s="10"/>
      <c r="K2591" s="10"/>
      <c r="M2591" s="10"/>
      <c r="O2591" s="29"/>
    </row>
    <row r="2592" spans="3:15" s="12" customFormat="1" ht="11.25">
      <c r="C2592" s="125"/>
      <c r="G2592" s="10"/>
      <c r="I2592" s="10"/>
      <c r="J2592" s="10"/>
      <c r="K2592" s="10"/>
      <c r="M2592" s="10"/>
      <c r="O2592" s="29"/>
    </row>
    <row r="2593" spans="3:15" s="12" customFormat="1" ht="11.25">
      <c r="C2593" s="125"/>
      <c r="G2593" s="10"/>
      <c r="I2593" s="10"/>
      <c r="J2593" s="10"/>
      <c r="K2593" s="10"/>
      <c r="M2593" s="10"/>
      <c r="O2593" s="29"/>
    </row>
    <row r="2594" spans="3:15" s="12" customFormat="1" ht="11.25">
      <c r="C2594" s="125"/>
      <c r="G2594" s="10"/>
      <c r="I2594" s="10"/>
      <c r="J2594" s="10"/>
      <c r="K2594" s="10"/>
      <c r="M2594" s="10"/>
      <c r="O2594" s="29"/>
    </row>
    <row r="2595" spans="3:15" s="12" customFormat="1" ht="11.25">
      <c r="C2595" s="125"/>
      <c r="G2595" s="10"/>
      <c r="I2595" s="10"/>
      <c r="J2595" s="10"/>
      <c r="K2595" s="10"/>
      <c r="M2595" s="10"/>
      <c r="O2595" s="29"/>
    </row>
    <row r="2596" spans="3:15" s="12" customFormat="1" ht="11.25">
      <c r="C2596" s="125"/>
      <c r="G2596" s="10"/>
      <c r="I2596" s="10"/>
      <c r="J2596" s="10"/>
      <c r="K2596" s="10"/>
      <c r="M2596" s="10"/>
      <c r="O2596" s="29"/>
    </row>
    <row r="2597" spans="3:15" s="12" customFormat="1" ht="11.25">
      <c r="C2597" s="125"/>
      <c r="G2597" s="10"/>
      <c r="I2597" s="10"/>
      <c r="J2597" s="10"/>
      <c r="K2597" s="10"/>
      <c r="M2597" s="10"/>
      <c r="O2597" s="29"/>
    </row>
    <row r="2598" spans="3:15" s="12" customFormat="1" ht="11.25">
      <c r="C2598" s="125"/>
      <c r="G2598" s="10"/>
      <c r="I2598" s="10"/>
      <c r="J2598" s="10"/>
      <c r="K2598" s="10"/>
      <c r="M2598" s="10"/>
      <c r="O2598" s="29"/>
    </row>
    <row r="2599" spans="3:15" s="12" customFormat="1" ht="11.25">
      <c r="C2599" s="125"/>
      <c r="G2599" s="10"/>
      <c r="I2599" s="10"/>
      <c r="J2599" s="10"/>
      <c r="K2599" s="10"/>
      <c r="M2599" s="10"/>
      <c r="O2599" s="29"/>
    </row>
    <row r="2600" spans="3:15" s="12" customFormat="1" ht="11.25">
      <c r="C2600" s="125"/>
      <c r="G2600" s="10"/>
      <c r="I2600" s="10"/>
      <c r="J2600" s="10"/>
      <c r="K2600" s="10"/>
      <c r="M2600" s="10"/>
      <c r="O2600" s="29"/>
    </row>
    <row r="2601" spans="3:15" s="12" customFormat="1" ht="11.25">
      <c r="C2601" s="125"/>
      <c r="G2601" s="10"/>
      <c r="I2601" s="10"/>
      <c r="J2601" s="10"/>
      <c r="K2601" s="10"/>
      <c r="M2601" s="10"/>
      <c r="O2601" s="29"/>
    </row>
    <row r="2602" spans="3:15" s="12" customFormat="1" ht="11.25">
      <c r="C2602" s="125"/>
      <c r="G2602" s="10"/>
      <c r="I2602" s="10"/>
      <c r="J2602" s="10"/>
      <c r="K2602" s="10"/>
      <c r="M2602" s="10"/>
      <c r="O2602" s="29"/>
    </row>
    <row r="2603" spans="3:15" s="12" customFormat="1" ht="11.25">
      <c r="C2603" s="125"/>
      <c r="G2603" s="10"/>
      <c r="I2603" s="10"/>
      <c r="J2603" s="10"/>
      <c r="K2603" s="10"/>
      <c r="M2603" s="10"/>
      <c r="O2603" s="29"/>
    </row>
    <row r="2604" spans="3:15" s="12" customFormat="1" ht="11.25">
      <c r="C2604" s="125"/>
      <c r="G2604" s="10"/>
      <c r="I2604" s="10"/>
      <c r="J2604" s="10"/>
      <c r="K2604" s="10"/>
      <c r="M2604" s="10"/>
      <c r="O2604" s="29"/>
    </row>
    <row r="2605" spans="3:15" s="12" customFormat="1" ht="11.25">
      <c r="C2605" s="125"/>
      <c r="G2605" s="10"/>
      <c r="I2605" s="10"/>
      <c r="J2605" s="10"/>
      <c r="K2605" s="10"/>
      <c r="M2605" s="10"/>
      <c r="O2605" s="29"/>
    </row>
    <row r="2606" spans="3:15" s="12" customFormat="1" ht="11.25">
      <c r="C2606" s="125"/>
      <c r="G2606" s="10"/>
      <c r="I2606" s="10"/>
      <c r="J2606" s="10"/>
      <c r="K2606" s="10"/>
      <c r="M2606" s="10"/>
      <c r="O2606" s="29"/>
    </row>
    <row r="2607" spans="3:15" s="12" customFormat="1" ht="11.25">
      <c r="C2607" s="125"/>
      <c r="G2607" s="10"/>
      <c r="I2607" s="10"/>
      <c r="J2607" s="10"/>
      <c r="K2607" s="10"/>
      <c r="M2607" s="10"/>
      <c r="O2607" s="29"/>
    </row>
    <row r="2608" spans="3:15" s="12" customFormat="1" ht="11.25">
      <c r="C2608" s="125"/>
      <c r="G2608" s="10"/>
      <c r="I2608" s="10"/>
      <c r="J2608" s="10"/>
      <c r="K2608" s="10"/>
      <c r="M2608" s="10"/>
      <c r="O2608" s="29"/>
    </row>
    <row r="2609" spans="3:15" s="12" customFormat="1" ht="11.25">
      <c r="C2609" s="125"/>
      <c r="G2609" s="10"/>
      <c r="I2609" s="10"/>
      <c r="J2609" s="10"/>
      <c r="K2609" s="10"/>
      <c r="M2609" s="10"/>
      <c r="O2609" s="29"/>
    </row>
    <row r="2610" spans="3:15" s="12" customFormat="1" ht="11.25">
      <c r="C2610" s="125"/>
      <c r="G2610" s="10"/>
      <c r="I2610" s="10"/>
      <c r="J2610" s="10"/>
      <c r="K2610" s="10"/>
      <c r="M2610" s="10"/>
      <c r="O2610" s="29"/>
    </row>
    <row r="2611" spans="3:15" s="12" customFormat="1" ht="11.25">
      <c r="C2611" s="125"/>
      <c r="G2611" s="10"/>
      <c r="I2611" s="10"/>
      <c r="J2611" s="10"/>
      <c r="K2611" s="10"/>
      <c r="M2611" s="10"/>
      <c r="O2611" s="29"/>
    </row>
    <row r="2612" spans="3:15" s="12" customFormat="1" ht="11.25">
      <c r="C2612" s="125"/>
      <c r="G2612" s="10"/>
      <c r="I2612" s="10"/>
      <c r="J2612" s="10"/>
      <c r="K2612" s="10"/>
      <c r="M2612" s="10"/>
      <c r="O2612" s="29"/>
    </row>
    <row r="2613" spans="3:15" s="12" customFormat="1" ht="11.25">
      <c r="C2613" s="125"/>
      <c r="G2613" s="10"/>
      <c r="I2613" s="10"/>
      <c r="J2613" s="10"/>
      <c r="K2613" s="10"/>
      <c r="M2613" s="10"/>
      <c r="O2613" s="29"/>
    </row>
    <row r="2614" spans="3:15" s="12" customFormat="1" ht="11.25">
      <c r="C2614" s="125"/>
      <c r="G2614" s="10"/>
      <c r="I2614" s="10"/>
      <c r="J2614" s="10"/>
      <c r="K2614" s="10"/>
      <c r="M2614" s="10"/>
      <c r="O2614" s="29"/>
    </row>
    <row r="2615" spans="3:15" s="12" customFormat="1" ht="11.25">
      <c r="C2615" s="125"/>
      <c r="G2615" s="10"/>
      <c r="I2615" s="10"/>
      <c r="J2615" s="10"/>
      <c r="K2615" s="10"/>
      <c r="M2615" s="10"/>
      <c r="O2615" s="29"/>
    </row>
    <row r="2616" spans="3:15" s="12" customFormat="1" ht="11.25">
      <c r="C2616" s="125"/>
      <c r="G2616" s="10"/>
      <c r="I2616" s="10"/>
      <c r="J2616" s="10"/>
      <c r="K2616" s="10"/>
      <c r="M2616" s="10"/>
      <c r="O2616" s="29"/>
    </row>
    <row r="2617" spans="3:15" s="12" customFormat="1" ht="11.25">
      <c r="C2617" s="125"/>
      <c r="G2617" s="10"/>
      <c r="I2617" s="10"/>
      <c r="J2617" s="10"/>
      <c r="K2617" s="10"/>
      <c r="M2617" s="10"/>
      <c r="O2617" s="29"/>
    </row>
    <row r="2618" spans="3:15" s="12" customFormat="1" ht="11.25">
      <c r="C2618" s="125"/>
      <c r="G2618" s="10"/>
      <c r="I2618" s="10"/>
      <c r="J2618" s="10"/>
      <c r="K2618" s="10"/>
      <c r="M2618" s="10"/>
      <c r="O2618" s="29"/>
    </row>
    <row r="2619" spans="3:15" s="12" customFormat="1" ht="11.25">
      <c r="C2619" s="125"/>
      <c r="G2619" s="10"/>
      <c r="I2619" s="10"/>
      <c r="J2619" s="10"/>
      <c r="K2619" s="10"/>
      <c r="M2619" s="10"/>
      <c r="O2619" s="29"/>
    </row>
    <row r="2620" spans="3:15" s="12" customFormat="1" ht="11.25">
      <c r="C2620" s="125"/>
      <c r="G2620" s="10"/>
      <c r="I2620" s="10"/>
      <c r="J2620" s="10"/>
      <c r="K2620" s="10"/>
      <c r="M2620" s="10"/>
      <c r="O2620" s="29"/>
    </row>
    <row r="2621" spans="3:15" s="12" customFormat="1" ht="11.25">
      <c r="C2621" s="125"/>
      <c r="G2621" s="10"/>
      <c r="I2621" s="10"/>
      <c r="J2621" s="10"/>
      <c r="K2621" s="10"/>
      <c r="M2621" s="10"/>
      <c r="O2621" s="29"/>
    </row>
    <row r="2622" spans="3:15" s="12" customFormat="1" ht="11.25">
      <c r="C2622" s="125"/>
      <c r="G2622" s="10"/>
      <c r="I2622" s="10"/>
      <c r="J2622" s="10"/>
      <c r="K2622" s="10"/>
      <c r="M2622" s="10"/>
      <c r="O2622" s="29"/>
    </row>
    <row r="2623" spans="3:15" s="12" customFormat="1" ht="11.25">
      <c r="C2623" s="125"/>
      <c r="G2623" s="10"/>
      <c r="I2623" s="10"/>
      <c r="J2623" s="10"/>
      <c r="K2623" s="10"/>
      <c r="M2623" s="10"/>
      <c r="O2623" s="29"/>
    </row>
    <row r="2624" spans="3:15" s="12" customFormat="1" ht="11.25">
      <c r="C2624" s="125"/>
      <c r="G2624" s="10"/>
      <c r="I2624" s="10"/>
      <c r="J2624" s="10"/>
      <c r="K2624" s="10"/>
      <c r="M2624" s="10"/>
      <c r="O2624" s="29"/>
    </row>
    <row r="2625" spans="3:15" s="12" customFormat="1" ht="11.25">
      <c r="C2625" s="125"/>
      <c r="G2625" s="10"/>
      <c r="I2625" s="10"/>
      <c r="J2625" s="10"/>
      <c r="K2625" s="10"/>
      <c r="M2625" s="10"/>
      <c r="O2625" s="29"/>
    </row>
    <row r="2626" spans="3:15" s="12" customFormat="1" ht="11.25">
      <c r="C2626" s="125"/>
      <c r="G2626" s="10"/>
      <c r="I2626" s="10"/>
      <c r="J2626" s="10"/>
      <c r="K2626" s="10"/>
      <c r="M2626" s="10"/>
      <c r="O2626" s="29"/>
    </row>
    <row r="2627" spans="3:15" s="12" customFormat="1" ht="11.25">
      <c r="C2627" s="125"/>
      <c r="G2627" s="10"/>
      <c r="I2627" s="10"/>
      <c r="J2627" s="10"/>
      <c r="K2627" s="10"/>
      <c r="M2627" s="10"/>
      <c r="O2627" s="29"/>
    </row>
    <row r="2628" spans="3:15" s="12" customFormat="1" ht="11.25">
      <c r="C2628" s="125"/>
      <c r="G2628" s="10"/>
      <c r="I2628" s="10"/>
      <c r="J2628" s="10"/>
      <c r="K2628" s="10"/>
      <c r="M2628" s="10"/>
      <c r="O2628" s="29"/>
    </row>
    <row r="2629" spans="3:15" s="12" customFormat="1" ht="11.25">
      <c r="C2629" s="125"/>
      <c r="G2629" s="10"/>
      <c r="I2629" s="10"/>
      <c r="J2629" s="10"/>
      <c r="K2629" s="10"/>
      <c r="M2629" s="10"/>
      <c r="O2629" s="29"/>
    </row>
    <row r="2630" spans="3:15" s="12" customFormat="1" ht="11.25">
      <c r="C2630" s="125"/>
      <c r="G2630" s="10"/>
      <c r="I2630" s="10"/>
      <c r="J2630" s="10"/>
      <c r="K2630" s="10"/>
      <c r="M2630" s="10"/>
      <c r="O2630" s="29"/>
    </row>
    <row r="2631" spans="3:15" s="12" customFormat="1" ht="11.25">
      <c r="C2631" s="125"/>
      <c r="G2631" s="10"/>
      <c r="I2631" s="10"/>
      <c r="J2631" s="10"/>
      <c r="K2631" s="10"/>
      <c r="M2631" s="10"/>
      <c r="O2631" s="29"/>
    </row>
    <row r="2632" spans="3:15" s="12" customFormat="1" ht="11.25">
      <c r="C2632" s="125"/>
      <c r="G2632" s="10"/>
      <c r="I2632" s="10"/>
      <c r="J2632" s="10"/>
      <c r="K2632" s="10"/>
      <c r="M2632" s="10"/>
      <c r="O2632" s="29"/>
    </row>
    <row r="2633" spans="3:15" s="12" customFormat="1" ht="11.25">
      <c r="C2633" s="125"/>
      <c r="G2633" s="10"/>
      <c r="I2633" s="10"/>
      <c r="J2633" s="10"/>
      <c r="K2633" s="10"/>
      <c r="M2633" s="10"/>
      <c r="O2633" s="29"/>
    </row>
    <row r="2634" spans="3:15" s="12" customFormat="1" ht="11.25">
      <c r="C2634" s="125"/>
      <c r="G2634" s="10"/>
      <c r="I2634" s="10"/>
      <c r="J2634" s="10"/>
      <c r="K2634" s="10"/>
      <c r="M2634" s="10"/>
      <c r="O2634" s="29"/>
    </row>
    <row r="2635" spans="3:15" s="12" customFormat="1" ht="11.25">
      <c r="C2635" s="125"/>
      <c r="G2635" s="10"/>
      <c r="I2635" s="10"/>
      <c r="J2635" s="10"/>
      <c r="K2635" s="10"/>
      <c r="M2635" s="10"/>
      <c r="O2635" s="29"/>
    </row>
    <row r="2636" spans="3:15" s="12" customFormat="1" ht="11.25">
      <c r="C2636" s="125"/>
      <c r="G2636" s="10"/>
      <c r="I2636" s="10"/>
      <c r="J2636" s="10"/>
      <c r="K2636" s="10"/>
      <c r="M2636" s="10"/>
      <c r="O2636" s="29"/>
    </row>
    <row r="2637" spans="3:15" s="12" customFormat="1" ht="11.25">
      <c r="C2637" s="125"/>
      <c r="G2637" s="10"/>
      <c r="I2637" s="10"/>
      <c r="J2637" s="10"/>
      <c r="K2637" s="10"/>
      <c r="M2637" s="10"/>
      <c r="O2637" s="29"/>
    </row>
    <row r="2638" spans="3:15" s="12" customFormat="1" ht="11.25">
      <c r="C2638" s="125"/>
      <c r="G2638" s="10"/>
      <c r="I2638" s="10"/>
      <c r="J2638" s="10"/>
      <c r="K2638" s="10"/>
      <c r="M2638" s="10"/>
      <c r="O2638" s="29"/>
    </row>
    <row r="2639" spans="3:15" s="12" customFormat="1" ht="11.25">
      <c r="C2639" s="125"/>
      <c r="G2639" s="10"/>
      <c r="I2639" s="10"/>
      <c r="J2639" s="10"/>
      <c r="K2639" s="10"/>
      <c r="M2639" s="10"/>
      <c r="O2639" s="29"/>
    </row>
    <row r="2640" spans="3:15" s="12" customFormat="1" ht="11.25">
      <c r="C2640" s="125"/>
      <c r="G2640" s="10"/>
      <c r="I2640" s="10"/>
      <c r="J2640" s="10"/>
      <c r="K2640" s="10"/>
      <c r="M2640" s="10"/>
      <c r="O2640" s="29"/>
    </row>
    <row r="2641" spans="3:15" s="12" customFormat="1" ht="11.25">
      <c r="C2641" s="125"/>
      <c r="G2641" s="10"/>
      <c r="I2641" s="10"/>
      <c r="J2641" s="10"/>
      <c r="K2641" s="10"/>
      <c r="M2641" s="10"/>
      <c r="O2641" s="29"/>
    </row>
    <row r="2642" spans="3:15" s="12" customFormat="1" ht="11.25">
      <c r="C2642" s="125"/>
      <c r="G2642" s="10"/>
      <c r="I2642" s="10"/>
      <c r="J2642" s="10"/>
      <c r="K2642" s="10"/>
      <c r="M2642" s="10"/>
      <c r="O2642" s="29"/>
    </row>
    <row r="2643" spans="3:15" s="12" customFormat="1" ht="11.25">
      <c r="C2643" s="125"/>
      <c r="G2643" s="10"/>
      <c r="I2643" s="10"/>
      <c r="J2643" s="10"/>
      <c r="K2643" s="10"/>
      <c r="M2643" s="10"/>
      <c r="O2643" s="29"/>
    </row>
    <row r="2644" spans="3:15" s="12" customFormat="1" ht="11.25">
      <c r="C2644" s="125"/>
      <c r="G2644" s="10"/>
      <c r="I2644" s="10"/>
      <c r="J2644" s="10"/>
      <c r="K2644" s="10"/>
      <c r="M2644" s="10"/>
      <c r="O2644" s="29"/>
    </row>
    <row r="2645" spans="3:15" s="12" customFormat="1" ht="11.25">
      <c r="C2645" s="125"/>
      <c r="G2645" s="10"/>
      <c r="I2645" s="10"/>
      <c r="J2645" s="10"/>
      <c r="K2645" s="10"/>
      <c r="M2645" s="10"/>
      <c r="O2645" s="29"/>
    </row>
    <row r="2646" spans="3:15" s="12" customFormat="1" ht="11.25">
      <c r="C2646" s="125"/>
      <c r="G2646" s="10"/>
      <c r="I2646" s="10"/>
      <c r="J2646" s="10"/>
      <c r="K2646" s="10"/>
      <c r="M2646" s="10"/>
      <c r="O2646" s="29"/>
    </row>
    <row r="2647" spans="3:15" s="12" customFormat="1" ht="11.25">
      <c r="C2647" s="125"/>
      <c r="G2647" s="10"/>
      <c r="I2647" s="10"/>
      <c r="J2647" s="10"/>
      <c r="K2647" s="10"/>
      <c r="M2647" s="10"/>
      <c r="O2647" s="29"/>
    </row>
    <row r="2648" spans="3:15" s="12" customFormat="1" ht="11.25">
      <c r="C2648" s="125"/>
      <c r="G2648" s="10"/>
      <c r="I2648" s="10"/>
      <c r="J2648" s="10"/>
      <c r="K2648" s="10"/>
      <c r="M2648" s="10"/>
      <c r="O2648" s="29"/>
    </row>
    <row r="2649" spans="3:15" s="12" customFormat="1" ht="11.25">
      <c r="C2649" s="125"/>
      <c r="G2649" s="10"/>
      <c r="I2649" s="10"/>
      <c r="J2649" s="10"/>
      <c r="K2649" s="10"/>
      <c r="M2649" s="10"/>
      <c r="O2649" s="29"/>
    </row>
    <row r="2650" spans="3:15" s="12" customFormat="1" ht="11.25">
      <c r="C2650" s="125"/>
      <c r="G2650" s="10"/>
      <c r="I2650" s="10"/>
      <c r="J2650" s="10"/>
      <c r="K2650" s="10"/>
      <c r="M2650" s="10"/>
      <c r="O2650" s="29"/>
    </row>
    <row r="2651" spans="3:15" s="12" customFormat="1" ht="11.25">
      <c r="C2651" s="125"/>
      <c r="G2651" s="10"/>
      <c r="I2651" s="10"/>
      <c r="J2651" s="10"/>
      <c r="K2651" s="10"/>
      <c r="M2651" s="10"/>
      <c r="O2651" s="29"/>
    </row>
    <row r="2652" spans="3:15" s="12" customFormat="1" ht="11.25">
      <c r="C2652" s="125"/>
      <c r="G2652" s="10"/>
      <c r="I2652" s="10"/>
      <c r="J2652" s="10"/>
      <c r="K2652" s="10"/>
      <c r="M2652" s="10"/>
      <c r="O2652" s="29"/>
    </row>
    <row r="2653" spans="3:15" s="12" customFormat="1" ht="11.25">
      <c r="C2653" s="125"/>
      <c r="G2653" s="10"/>
      <c r="I2653" s="10"/>
      <c r="J2653" s="10"/>
      <c r="K2653" s="10"/>
      <c r="M2653" s="10"/>
      <c r="O2653" s="29"/>
    </row>
    <row r="2654" spans="3:15" s="12" customFormat="1" ht="11.25">
      <c r="C2654" s="125"/>
      <c r="G2654" s="10"/>
      <c r="I2654" s="10"/>
      <c r="J2654" s="10"/>
      <c r="K2654" s="10"/>
      <c r="M2654" s="10"/>
      <c r="O2654" s="29"/>
    </row>
    <row r="2655" spans="3:15" s="12" customFormat="1" ht="11.25">
      <c r="C2655" s="125"/>
      <c r="G2655" s="10"/>
      <c r="I2655" s="10"/>
      <c r="J2655" s="10"/>
      <c r="K2655" s="10"/>
      <c r="M2655" s="10"/>
      <c r="O2655" s="29"/>
    </row>
    <row r="2656" spans="3:15" s="12" customFormat="1" ht="11.25">
      <c r="C2656" s="125"/>
      <c r="G2656" s="10"/>
      <c r="I2656" s="10"/>
      <c r="J2656" s="10"/>
      <c r="K2656" s="10"/>
      <c r="M2656" s="10"/>
      <c r="O2656" s="29"/>
    </row>
    <row r="2657" spans="3:15" s="12" customFormat="1" ht="11.25">
      <c r="C2657" s="125"/>
      <c r="G2657" s="10"/>
      <c r="I2657" s="10"/>
      <c r="J2657" s="10"/>
      <c r="K2657" s="10"/>
      <c r="M2657" s="10"/>
      <c r="O2657" s="29"/>
    </row>
    <row r="2658" spans="3:15" s="12" customFormat="1" ht="11.25">
      <c r="C2658" s="125"/>
      <c r="G2658" s="10"/>
      <c r="I2658" s="10"/>
      <c r="J2658" s="10"/>
      <c r="K2658" s="10"/>
      <c r="M2658" s="10"/>
      <c r="O2658" s="29"/>
    </row>
    <row r="2659" spans="3:15" s="12" customFormat="1" ht="11.25">
      <c r="C2659" s="125"/>
      <c r="G2659" s="10"/>
      <c r="I2659" s="10"/>
      <c r="J2659" s="10"/>
      <c r="K2659" s="10"/>
      <c r="M2659" s="10"/>
      <c r="O2659" s="29"/>
    </row>
    <row r="2660" spans="3:15" s="12" customFormat="1" ht="11.25">
      <c r="C2660" s="125"/>
      <c r="G2660" s="10"/>
      <c r="I2660" s="10"/>
      <c r="J2660" s="10"/>
      <c r="K2660" s="10"/>
      <c r="M2660" s="10"/>
      <c r="O2660" s="29"/>
    </row>
    <row r="2661" spans="3:15" s="12" customFormat="1" ht="11.25">
      <c r="C2661" s="125"/>
      <c r="G2661" s="10"/>
      <c r="I2661" s="10"/>
      <c r="J2661" s="10"/>
      <c r="K2661" s="10"/>
      <c r="M2661" s="10"/>
      <c r="O2661" s="29"/>
    </row>
    <row r="2662" spans="3:15" s="12" customFormat="1" ht="11.25">
      <c r="C2662" s="125"/>
      <c r="G2662" s="10"/>
      <c r="I2662" s="10"/>
      <c r="J2662" s="10"/>
      <c r="K2662" s="10"/>
      <c r="M2662" s="10"/>
      <c r="O2662" s="29"/>
    </row>
    <row r="2663" spans="3:15" s="12" customFormat="1" ht="11.25">
      <c r="C2663" s="125"/>
      <c r="G2663" s="10"/>
      <c r="I2663" s="10"/>
      <c r="J2663" s="10"/>
      <c r="K2663" s="10"/>
      <c r="M2663" s="10"/>
      <c r="O2663" s="29"/>
    </row>
    <row r="2664" spans="3:15" s="12" customFormat="1" ht="11.25">
      <c r="C2664" s="125"/>
      <c r="G2664" s="10"/>
      <c r="I2664" s="10"/>
      <c r="J2664" s="10"/>
      <c r="K2664" s="10"/>
      <c r="M2664" s="10"/>
      <c r="O2664" s="29"/>
    </row>
    <row r="2665" spans="3:15" s="12" customFormat="1" ht="11.25">
      <c r="C2665" s="125"/>
      <c r="G2665" s="10"/>
      <c r="I2665" s="10"/>
      <c r="J2665" s="10"/>
      <c r="K2665" s="10"/>
      <c r="M2665" s="10"/>
      <c r="O2665" s="29"/>
    </row>
    <row r="2666" spans="3:15" s="12" customFormat="1" ht="11.25">
      <c r="C2666" s="125"/>
      <c r="G2666" s="10"/>
      <c r="I2666" s="10"/>
      <c r="J2666" s="10"/>
      <c r="K2666" s="10"/>
      <c r="M2666" s="10"/>
      <c r="O2666" s="29"/>
    </row>
    <row r="2667" spans="3:15" s="12" customFormat="1" ht="11.25">
      <c r="C2667" s="125"/>
      <c r="G2667" s="10"/>
      <c r="I2667" s="10"/>
      <c r="J2667" s="10"/>
      <c r="K2667" s="10"/>
      <c r="M2667" s="10"/>
      <c r="O2667" s="29"/>
    </row>
    <row r="2668" spans="3:15" s="12" customFormat="1" ht="11.25">
      <c r="C2668" s="125"/>
      <c r="G2668" s="10"/>
      <c r="I2668" s="10"/>
      <c r="J2668" s="10"/>
      <c r="K2668" s="10"/>
      <c r="M2668" s="10"/>
      <c r="O2668" s="29"/>
    </row>
    <row r="2669" spans="3:15" s="12" customFormat="1" ht="11.25">
      <c r="C2669" s="125"/>
      <c r="G2669" s="10"/>
      <c r="I2669" s="10"/>
      <c r="J2669" s="10"/>
      <c r="K2669" s="10"/>
      <c r="M2669" s="10"/>
      <c r="O2669" s="29"/>
    </row>
    <row r="2670" spans="3:15" s="12" customFormat="1" ht="11.25">
      <c r="C2670" s="125"/>
      <c r="G2670" s="10"/>
      <c r="I2670" s="10"/>
      <c r="J2670" s="10"/>
      <c r="K2670" s="10"/>
      <c r="M2670" s="10"/>
      <c r="O2670" s="29"/>
    </row>
    <row r="2671" spans="3:15" s="12" customFormat="1" ht="11.25">
      <c r="C2671" s="125"/>
      <c r="G2671" s="10"/>
      <c r="I2671" s="10"/>
      <c r="J2671" s="10"/>
      <c r="K2671" s="10"/>
      <c r="M2671" s="10"/>
      <c r="O2671" s="29"/>
    </row>
    <row r="2672" spans="3:15" s="12" customFormat="1" ht="11.25">
      <c r="C2672" s="125"/>
      <c r="G2672" s="10"/>
      <c r="I2672" s="10"/>
      <c r="J2672" s="10"/>
      <c r="K2672" s="10"/>
      <c r="M2672" s="10"/>
      <c r="O2672" s="29"/>
    </row>
    <row r="2673" spans="3:15" s="12" customFormat="1" ht="11.25">
      <c r="C2673" s="125"/>
      <c r="G2673" s="10"/>
      <c r="I2673" s="10"/>
      <c r="J2673" s="10"/>
      <c r="K2673" s="10"/>
      <c r="M2673" s="10"/>
      <c r="O2673" s="29"/>
    </row>
    <row r="2674" spans="3:15" s="12" customFormat="1" ht="11.25">
      <c r="C2674" s="125"/>
      <c r="G2674" s="10"/>
      <c r="I2674" s="10"/>
      <c r="J2674" s="10"/>
      <c r="K2674" s="10"/>
      <c r="M2674" s="10"/>
      <c r="O2674" s="29"/>
    </row>
    <row r="2675" spans="3:15" s="12" customFormat="1" ht="11.25">
      <c r="C2675" s="125"/>
      <c r="G2675" s="10"/>
      <c r="I2675" s="10"/>
      <c r="J2675" s="10"/>
      <c r="K2675" s="10"/>
      <c r="M2675" s="10"/>
      <c r="O2675" s="29"/>
    </row>
    <row r="2676" spans="3:15" s="12" customFormat="1" ht="11.25">
      <c r="C2676" s="125"/>
      <c r="G2676" s="10"/>
      <c r="I2676" s="10"/>
      <c r="J2676" s="10"/>
      <c r="K2676" s="10"/>
      <c r="M2676" s="10"/>
      <c r="O2676" s="29"/>
    </row>
    <row r="2677" spans="3:15" s="12" customFormat="1" ht="11.25">
      <c r="C2677" s="125"/>
      <c r="G2677" s="10"/>
      <c r="I2677" s="10"/>
      <c r="J2677" s="10"/>
      <c r="K2677" s="10"/>
      <c r="M2677" s="10"/>
      <c r="O2677" s="29"/>
    </row>
    <row r="2678" spans="3:15" s="12" customFormat="1" ht="11.25">
      <c r="C2678" s="125"/>
      <c r="G2678" s="10"/>
      <c r="I2678" s="10"/>
      <c r="J2678" s="10"/>
      <c r="K2678" s="10"/>
      <c r="M2678" s="10"/>
      <c r="O2678" s="29"/>
    </row>
    <row r="2679" spans="3:15" s="12" customFormat="1" ht="11.25">
      <c r="C2679" s="125"/>
      <c r="G2679" s="10"/>
      <c r="I2679" s="10"/>
      <c r="J2679" s="10"/>
      <c r="K2679" s="10"/>
      <c r="M2679" s="10"/>
      <c r="O2679" s="29"/>
    </row>
    <row r="2680" spans="3:15" s="12" customFormat="1" ht="11.25">
      <c r="C2680" s="125"/>
      <c r="G2680" s="10"/>
      <c r="I2680" s="10"/>
      <c r="J2680" s="10"/>
      <c r="K2680" s="10"/>
      <c r="M2680" s="10"/>
      <c r="O2680" s="29"/>
    </row>
    <row r="2681" spans="3:15" s="12" customFormat="1" ht="11.25">
      <c r="C2681" s="125"/>
      <c r="G2681" s="10"/>
      <c r="I2681" s="10"/>
      <c r="J2681" s="10"/>
      <c r="K2681" s="10"/>
      <c r="M2681" s="10"/>
      <c r="O2681" s="29"/>
    </row>
    <row r="2682" spans="3:15" s="12" customFormat="1" ht="11.25">
      <c r="C2682" s="125"/>
      <c r="G2682" s="10"/>
      <c r="I2682" s="10"/>
      <c r="J2682" s="10"/>
      <c r="K2682" s="10"/>
      <c r="M2682" s="10"/>
      <c r="O2682" s="29"/>
    </row>
    <row r="2683" spans="3:15" s="12" customFormat="1" ht="11.25">
      <c r="C2683" s="125"/>
      <c r="G2683" s="10"/>
      <c r="I2683" s="10"/>
      <c r="J2683" s="10"/>
      <c r="K2683" s="10"/>
      <c r="M2683" s="10"/>
      <c r="O2683" s="29"/>
    </row>
    <row r="2684" spans="3:15" s="12" customFormat="1" ht="11.25">
      <c r="C2684" s="125"/>
      <c r="G2684" s="10"/>
      <c r="I2684" s="10"/>
      <c r="J2684" s="10"/>
      <c r="K2684" s="10"/>
      <c r="M2684" s="10"/>
      <c r="O2684" s="29"/>
    </row>
    <row r="2685" spans="3:15" s="12" customFormat="1" ht="11.25">
      <c r="C2685" s="125"/>
      <c r="G2685" s="10"/>
      <c r="I2685" s="10"/>
      <c r="J2685" s="10"/>
      <c r="K2685" s="10"/>
      <c r="M2685" s="10"/>
      <c r="O2685" s="29"/>
    </row>
    <row r="2686" spans="3:15" s="12" customFormat="1" ht="11.25">
      <c r="C2686" s="125"/>
      <c r="G2686" s="10"/>
      <c r="I2686" s="10"/>
      <c r="J2686" s="10"/>
      <c r="K2686" s="10"/>
      <c r="M2686" s="10"/>
      <c r="O2686" s="29"/>
    </row>
    <row r="2687" spans="3:15" s="12" customFormat="1" ht="11.25">
      <c r="C2687" s="125"/>
      <c r="G2687" s="10"/>
      <c r="I2687" s="10"/>
      <c r="J2687" s="10"/>
      <c r="K2687" s="10"/>
      <c r="M2687" s="10"/>
      <c r="O2687" s="29"/>
    </row>
    <row r="2688" spans="3:15" s="12" customFormat="1" ht="11.25">
      <c r="C2688" s="125"/>
      <c r="G2688" s="10"/>
      <c r="I2688" s="10"/>
      <c r="J2688" s="10"/>
      <c r="K2688" s="10"/>
      <c r="M2688" s="10"/>
      <c r="O2688" s="29"/>
    </row>
    <row r="2689" spans="3:15" s="12" customFormat="1" ht="11.25">
      <c r="C2689" s="125"/>
      <c r="G2689" s="10"/>
      <c r="I2689" s="10"/>
      <c r="J2689" s="10"/>
      <c r="K2689" s="10"/>
      <c r="M2689" s="10"/>
      <c r="O2689" s="29"/>
    </row>
    <row r="2690" spans="3:15" s="12" customFormat="1" ht="11.25">
      <c r="C2690" s="125"/>
      <c r="G2690" s="10"/>
      <c r="I2690" s="10"/>
      <c r="J2690" s="10"/>
      <c r="K2690" s="10"/>
      <c r="M2690" s="10"/>
      <c r="O2690" s="29"/>
    </row>
    <row r="2691" spans="3:15" s="12" customFormat="1" ht="11.25">
      <c r="C2691" s="125"/>
      <c r="G2691" s="10"/>
      <c r="I2691" s="10"/>
      <c r="J2691" s="10"/>
      <c r="K2691" s="10"/>
      <c r="M2691" s="10"/>
      <c r="O2691" s="29"/>
    </row>
    <row r="2692" spans="3:15" s="12" customFormat="1" ht="11.25">
      <c r="C2692" s="125"/>
      <c r="G2692" s="10"/>
      <c r="I2692" s="10"/>
      <c r="J2692" s="10"/>
      <c r="K2692" s="10"/>
      <c r="M2692" s="10"/>
      <c r="O2692" s="29"/>
    </row>
    <row r="2693" spans="3:15" s="12" customFormat="1" ht="11.25">
      <c r="C2693" s="125"/>
      <c r="G2693" s="10"/>
      <c r="I2693" s="10"/>
      <c r="J2693" s="10"/>
      <c r="K2693" s="10"/>
      <c r="M2693" s="10"/>
      <c r="O2693" s="29"/>
    </row>
    <row r="2694" spans="3:15" s="12" customFormat="1" ht="11.25">
      <c r="C2694" s="125"/>
      <c r="G2694" s="10"/>
      <c r="I2694" s="10"/>
      <c r="J2694" s="10"/>
      <c r="K2694" s="10"/>
      <c r="M2694" s="10"/>
      <c r="O2694" s="29"/>
    </row>
    <row r="2695" spans="3:15" s="12" customFormat="1" ht="11.25">
      <c r="C2695" s="125"/>
      <c r="G2695" s="10"/>
      <c r="I2695" s="10"/>
      <c r="J2695" s="10"/>
      <c r="K2695" s="10"/>
      <c r="M2695" s="10"/>
      <c r="O2695" s="29"/>
    </row>
    <row r="2696" spans="3:15" s="12" customFormat="1" ht="11.25">
      <c r="C2696" s="125"/>
      <c r="G2696" s="10"/>
      <c r="I2696" s="10"/>
      <c r="J2696" s="10"/>
      <c r="K2696" s="10"/>
      <c r="M2696" s="10"/>
      <c r="O2696" s="29"/>
    </row>
    <row r="2697" spans="3:15" s="12" customFormat="1" ht="11.25">
      <c r="C2697" s="125"/>
      <c r="G2697" s="10"/>
      <c r="I2697" s="10"/>
      <c r="J2697" s="10"/>
      <c r="K2697" s="10"/>
      <c r="M2697" s="10"/>
      <c r="O2697" s="29"/>
    </row>
    <row r="2698" spans="3:15" s="12" customFormat="1" ht="11.25">
      <c r="C2698" s="125"/>
      <c r="G2698" s="10"/>
      <c r="I2698" s="10"/>
      <c r="J2698" s="10"/>
      <c r="K2698" s="10"/>
      <c r="M2698" s="10"/>
      <c r="O2698" s="29"/>
    </row>
    <row r="2699" spans="3:15" s="12" customFormat="1" ht="11.25">
      <c r="C2699" s="125"/>
      <c r="G2699" s="10"/>
      <c r="I2699" s="10"/>
      <c r="J2699" s="10"/>
      <c r="K2699" s="10"/>
      <c r="M2699" s="10"/>
      <c r="O2699" s="29"/>
    </row>
    <row r="2700" spans="3:15" s="12" customFormat="1" ht="11.25">
      <c r="C2700" s="125"/>
      <c r="G2700" s="10"/>
      <c r="I2700" s="10"/>
      <c r="J2700" s="10"/>
      <c r="K2700" s="10"/>
      <c r="M2700" s="10"/>
      <c r="O2700" s="29"/>
    </row>
    <row r="2701" spans="3:15" s="12" customFormat="1" ht="11.25">
      <c r="C2701" s="125"/>
      <c r="G2701" s="10"/>
      <c r="I2701" s="10"/>
      <c r="J2701" s="10"/>
      <c r="K2701" s="10"/>
      <c r="M2701" s="10"/>
      <c r="O2701" s="29"/>
    </row>
    <row r="2702" spans="3:15" s="12" customFormat="1" ht="11.25">
      <c r="C2702" s="125"/>
      <c r="G2702" s="10"/>
      <c r="I2702" s="10"/>
      <c r="J2702" s="10"/>
      <c r="K2702" s="10"/>
      <c r="M2702" s="10"/>
      <c r="O2702" s="29"/>
    </row>
    <row r="2703" spans="3:15" s="12" customFormat="1" ht="11.25">
      <c r="C2703" s="125"/>
      <c r="G2703" s="10"/>
      <c r="I2703" s="10"/>
      <c r="J2703" s="10"/>
      <c r="K2703" s="10"/>
      <c r="M2703" s="10"/>
      <c r="O2703" s="29"/>
    </row>
    <row r="2704" spans="3:15" s="12" customFormat="1" ht="11.25">
      <c r="C2704" s="125"/>
      <c r="G2704" s="10"/>
      <c r="I2704" s="10"/>
      <c r="J2704" s="10"/>
      <c r="K2704" s="10"/>
      <c r="M2704" s="10"/>
      <c r="O2704" s="29"/>
    </row>
    <row r="2705" spans="3:15" s="12" customFormat="1" ht="11.25">
      <c r="C2705" s="125"/>
      <c r="G2705" s="10"/>
      <c r="I2705" s="10"/>
      <c r="J2705" s="10"/>
      <c r="K2705" s="10"/>
      <c r="M2705" s="10"/>
      <c r="O2705" s="29"/>
    </row>
    <row r="2706" spans="3:15" s="12" customFormat="1" ht="11.25">
      <c r="C2706" s="125"/>
      <c r="G2706" s="10"/>
      <c r="I2706" s="10"/>
      <c r="J2706" s="10"/>
      <c r="K2706" s="10"/>
      <c r="M2706" s="10"/>
      <c r="O2706" s="29"/>
    </row>
    <row r="2707" spans="3:15" s="12" customFormat="1" ht="11.25">
      <c r="C2707" s="125"/>
      <c r="G2707" s="10"/>
      <c r="I2707" s="10"/>
      <c r="J2707" s="10"/>
      <c r="K2707" s="10"/>
      <c r="M2707" s="10"/>
      <c r="O2707" s="29"/>
    </row>
    <row r="2708" spans="3:15" s="12" customFormat="1" ht="11.25">
      <c r="C2708" s="125"/>
      <c r="G2708" s="10"/>
      <c r="I2708" s="10"/>
      <c r="J2708" s="10"/>
      <c r="K2708" s="10"/>
      <c r="M2708" s="10"/>
      <c r="O2708" s="29"/>
    </row>
    <row r="2709" spans="3:15" s="12" customFormat="1" ht="11.25">
      <c r="C2709" s="125"/>
      <c r="G2709" s="10"/>
      <c r="I2709" s="10"/>
      <c r="J2709" s="10"/>
      <c r="K2709" s="10"/>
      <c r="M2709" s="10"/>
      <c r="O2709" s="29"/>
    </row>
    <row r="2710" spans="3:15" s="12" customFormat="1" ht="11.25">
      <c r="C2710" s="125"/>
      <c r="G2710" s="10"/>
      <c r="I2710" s="10"/>
      <c r="J2710" s="10"/>
      <c r="K2710" s="10"/>
      <c r="M2710" s="10"/>
      <c r="O2710" s="29"/>
    </row>
    <row r="2711" spans="3:15" s="12" customFormat="1" ht="11.25">
      <c r="C2711" s="125"/>
      <c r="G2711" s="10"/>
      <c r="I2711" s="10"/>
      <c r="J2711" s="10"/>
      <c r="K2711" s="10"/>
      <c r="M2711" s="10"/>
      <c r="O2711" s="29"/>
    </row>
    <row r="2712" spans="3:15" s="12" customFormat="1" ht="11.25">
      <c r="C2712" s="125"/>
      <c r="G2712" s="10"/>
      <c r="I2712" s="10"/>
      <c r="J2712" s="10"/>
      <c r="K2712" s="10"/>
      <c r="M2712" s="10"/>
      <c r="O2712" s="29"/>
    </row>
    <row r="2713" spans="3:15" s="12" customFormat="1" ht="11.25">
      <c r="C2713" s="125"/>
      <c r="G2713" s="10"/>
      <c r="I2713" s="10"/>
      <c r="J2713" s="10"/>
      <c r="K2713" s="10"/>
      <c r="M2713" s="10"/>
      <c r="O2713" s="29"/>
    </row>
    <row r="2714" spans="3:15" s="12" customFormat="1" ht="11.25">
      <c r="C2714" s="125"/>
      <c r="G2714" s="10"/>
      <c r="I2714" s="10"/>
      <c r="J2714" s="10"/>
      <c r="K2714" s="10"/>
      <c r="M2714" s="10"/>
      <c r="O2714" s="29"/>
    </row>
    <row r="2715" spans="3:15" s="12" customFormat="1" ht="11.25">
      <c r="C2715" s="125"/>
      <c r="G2715" s="10"/>
      <c r="I2715" s="10"/>
      <c r="J2715" s="10"/>
      <c r="K2715" s="10"/>
      <c r="M2715" s="10"/>
      <c r="O2715" s="29"/>
    </row>
    <row r="2716" spans="3:15" s="12" customFormat="1" ht="11.25">
      <c r="C2716" s="125"/>
      <c r="G2716" s="10"/>
      <c r="I2716" s="10"/>
      <c r="J2716" s="10"/>
      <c r="K2716" s="10"/>
      <c r="M2716" s="10"/>
      <c r="O2716" s="29"/>
    </row>
    <row r="2717" spans="3:15" s="12" customFormat="1" ht="11.25">
      <c r="C2717" s="125"/>
      <c r="G2717" s="10"/>
      <c r="I2717" s="10"/>
      <c r="J2717" s="10"/>
      <c r="K2717" s="10"/>
      <c r="M2717" s="10"/>
      <c r="O2717" s="29"/>
    </row>
    <row r="2718" spans="3:15" s="12" customFormat="1" ht="11.25">
      <c r="C2718" s="125"/>
      <c r="G2718" s="10"/>
      <c r="I2718" s="10"/>
      <c r="J2718" s="10"/>
      <c r="K2718" s="10"/>
      <c r="M2718" s="10"/>
      <c r="O2718" s="29"/>
    </row>
    <row r="2719" spans="3:15" s="12" customFormat="1" ht="11.25">
      <c r="C2719" s="125"/>
      <c r="G2719" s="10"/>
      <c r="I2719" s="10"/>
      <c r="J2719" s="10"/>
      <c r="K2719" s="10"/>
      <c r="M2719" s="10"/>
      <c r="O2719" s="29"/>
    </row>
    <row r="2720" spans="3:15" s="12" customFormat="1" ht="11.25">
      <c r="C2720" s="125"/>
      <c r="G2720" s="10"/>
      <c r="I2720" s="10"/>
      <c r="J2720" s="10"/>
      <c r="K2720" s="10"/>
      <c r="M2720" s="10"/>
      <c r="O2720" s="29"/>
    </row>
    <row r="2721" spans="3:15" s="12" customFormat="1" ht="11.25">
      <c r="C2721" s="125"/>
      <c r="G2721" s="10"/>
      <c r="I2721" s="10"/>
      <c r="J2721" s="10"/>
      <c r="K2721" s="10"/>
      <c r="M2721" s="10"/>
      <c r="O2721" s="29"/>
    </row>
    <row r="2722" spans="3:15" s="12" customFormat="1" ht="11.25">
      <c r="C2722" s="125"/>
      <c r="G2722" s="10"/>
      <c r="I2722" s="10"/>
      <c r="J2722" s="10"/>
      <c r="K2722" s="10"/>
      <c r="M2722" s="10"/>
      <c r="O2722" s="29"/>
    </row>
    <row r="2723" spans="3:15" s="12" customFormat="1" ht="11.25">
      <c r="C2723" s="125"/>
      <c r="G2723" s="10"/>
      <c r="I2723" s="10"/>
      <c r="J2723" s="10"/>
      <c r="K2723" s="10"/>
      <c r="M2723" s="10"/>
      <c r="O2723" s="29"/>
    </row>
    <row r="2724" spans="3:15" s="12" customFormat="1" ht="11.25">
      <c r="C2724" s="125"/>
      <c r="G2724" s="10"/>
      <c r="I2724" s="10"/>
      <c r="J2724" s="10"/>
      <c r="K2724" s="10"/>
      <c r="M2724" s="10"/>
      <c r="O2724" s="29"/>
    </row>
    <row r="2725" spans="3:15" s="12" customFormat="1" ht="11.25">
      <c r="C2725" s="125"/>
      <c r="G2725" s="10"/>
      <c r="I2725" s="10"/>
      <c r="J2725" s="10"/>
      <c r="K2725" s="10"/>
      <c r="M2725" s="10"/>
      <c r="O2725" s="29"/>
    </row>
    <row r="2726" spans="3:15" s="12" customFormat="1" ht="11.25">
      <c r="C2726" s="125"/>
      <c r="G2726" s="10"/>
      <c r="I2726" s="10"/>
      <c r="J2726" s="10"/>
      <c r="K2726" s="10"/>
      <c r="M2726" s="10"/>
      <c r="O2726" s="29"/>
    </row>
    <row r="2727" spans="3:15" s="12" customFormat="1" ht="11.25">
      <c r="C2727" s="125"/>
      <c r="G2727" s="10"/>
      <c r="I2727" s="10"/>
      <c r="J2727" s="10"/>
      <c r="K2727" s="10"/>
      <c r="M2727" s="10"/>
      <c r="O2727" s="29"/>
    </row>
    <row r="2728" spans="3:15" s="12" customFormat="1" ht="11.25">
      <c r="C2728" s="125"/>
      <c r="G2728" s="10"/>
      <c r="I2728" s="10"/>
      <c r="J2728" s="10"/>
      <c r="K2728" s="10"/>
      <c r="M2728" s="10"/>
      <c r="O2728" s="29"/>
    </row>
    <row r="2729" spans="3:15" s="12" customFormat="1" ht="11.25">
      <c r="C2729" s="125"/>
      <c r="G2729" s="10"/>
      <c r="I2729" s="10"/>
      <c r="J2729" s="10"/>
      <c r="K2729" s="10"/>
      <c r="M2729" s="10"/>
      <c r="O2729" s="29"/>
    </row>
    <row r="2730" spans="3:15" s="12" customFormat="1" ht="11.25">
      <c r="C2730" s="125"/>
      <c r="G2730" s="10"/>
      <c r="I2730" s="10"/>
      <c r="J2730" s="10"/>
      <c r="K2730" s="10"/>
      <c r="M2730" s="10"/>
      <c r="O2730" s="29"/>
    </row>
    <row r="2731" spans="3:15" s="12" customFormat="1" ht="11.25">
      <c r="C2731" s="125"/>
      <c r="G2731" s="10"/>
      <c r="I2731" s="10"/>
      <c r="J2731" s="10"/>
      <c r="K2731" s="10"/>
      <c r="M2731" s="10"/>
      <c r="O2731" s="29"/>
    </row>
    <row r="2732" spans="3:15" s="12" customFormat="1" ht="11.25">
      <c r="C2732" s="125"/>
      <c r="G2732" s="10"/>
      <c r="I2732" s="10"/>
      <c r="J2732" s="10"/>
      <c r="K2732" s="10"/>
      <c r="M2732" s="10"/>
      <c r="O2732" s="29"/>
    </row>
    <row r="2733" spans="3:15" s="12" customFormat="1" ht="11.25">
      <c r="C2733" s="125"/>
      <c r="G2733" s="10"/>
      <c r="I2733" s="10"/>
      <c r="J2733" s="10"/>
      <c r="K2733" s="10"/>
      <c r="M2733" s="10"/>
      <c r="O2733" s="29"/>
    </row>
    <row r="2734" spans="3:15" s="12" customFormat="1" ht="11.25">
      <c r="C2734" s="125"/>
      <c r="G2734" s="10"/>
      <c r="I2734" s="10"/>
      <c r="J2734" s="10"/>
      <c r="K2734" s="10"/>
      <c r="M2734" s="10"/>
      <c r="O2734" s="29"/>
    </row>
    <row r="2735" spans="3:15" s="12" customFormat="1" ht="11.25">
      <c r="C2735" s="125"/>
      <c r="G2735" s="10"/>
      <c r="I2735" s="10"/>
      <c r="J2735" s="10"/>
      <c r="K2735" s="10"/>
      <c r="M2735" s="10"/>
      <c r="O2735" s="29"/>
    </row>
    <row r="2736" spans="3:15" s="12" customFormat="1" ht="11.25">
      <c r="C2736" s="125"/>
      <c r="G2736" s="10"/>
      <c r="I2736" s="10"/>
      <c r="J2736" s="10"/>
      <c r="K2736" s="10"/>
      <c r="M2736" s="10"/>
      <c r="O2736" s="29"/>
    </row>
    <row r="2737" spans="3:15" s="12" customFormat="1" ht="11.25">
      <c r="C2737" s="125"/>
      <c r="G2737" s="10"/>
      <c r="I2737" s="10"/>
      <c r="J2737" s="10"/>
      <c r="K2737" s="10"/>
      <c r="M2737" s="10"/>
      <c r="O2737" s="29"/>
    </row>
    <row r="2738" spans="3:15" s="12" customFormat="1" ht="11.25">
      <c r="C2738" s="125"/>
      <c r="G2738" s="10"/>
      <c r="I2738" s="10"/>
      <c r="J2738" s="10"/>
      <c r="K2738" s="10"/>
      <c r="M2738" s="10"/>
      <c r="O2738" s="29"/>
    </row>
    <row r="2739" spans="3:15" s="12" customFormat="1" ht="11.25">
      <c r="C2739" s="125"/>
      <c r="G2739" s="10"/>
      <c r="I2739" s="10"/>
      <c r="J2739" s="10"/>
      <c r="K2739" s="10"/>
      <c r="M2739" s="10"/>
      <c r="O2739" s="29"/>
    </row>
    <row r="2740" spans="3:15" s="12" customFormat="1" ht="11.25">
      <c r="C2740" s="125"/>
      <c r="G2740" s="10"/>
      <c r="I2740" s="10"/>
      <c r="J2740" s="10"/>
      <c r="K2740" s="10"/>
      <c r="M2740" s="10"/>
      <c r="O2740" s="29"/>
    </row>
    <row r="2741" spans="3:15" s="12" customFormat="1" ht="11.25">
      <c r="C2741" s="125"/>
      <c r="G2741" s="10"/>
      <c r="I2741" s="10"/>
      <c r="J2741" s="10"/>
      <c r="K2741" s="10"/>
      <c r="M2741" s="10"/>
      <c r="O2741" s="29"/>
    </row>
    <row r="2742" spans="3:15" s="12" customFormat="1" ht="11.25">
      <c r="C2742" s="125"/>
      <c r="G2742" s="10"/>
      <c r="I2742" s="10"/>
      <c r="J2742" s="10"/>
      <c r="K2742" s="10"/>
      <c r="M2742" s="10"/>
      <c r="O2742" s="29"/>
    </row>
    <row r="2743" spans="3:15" s="12" customFormat="1" ht="11.25">
      <c r="C2743" s="125"/>
      <c r="G2743" s="10"/>
      <c r="I2743" s="10"/>
      <c r="J2743" s="10"/>
      <c r="K2743" s="10"/>
      <c r="M2743" s="10"/>
      <c r="O2743" s="29"/>
    </row>
    <row r="2744" spans="3:15" s="12" customFormat="1" ht="11.25">
      <c r="C2744" s="125"/>
      <c r="G2744" s="10"/>
      <c r="I2744" s="10"/>
      <c r="J2744" s="10"/>
      <c r="K2744" s="10"/>
      <c r="M2744" s="10"/>
      <c r="O2744" s="29"/>
    </row>
    <row r="2745" spans="3:15" s="12" customFormat="1" ht="11.25">
      <c r="C2745" s="125"/>
      <c r="G2745" s="10"/>
      <c r="I2745" s="10"/>
      <c r="J2745" s="10"/>
      <c r="K2745" s="10"/>
      <c r="M2745" s="10"/>
      <c r="O2745" s="29"/>
    </row>
    <row r="2746" spans="3:15" s="12" customFormat="1" ht="11.25">
      <c r="C2746" s="125"/>
      <c r="G2746" s="10"/>
      <c r="I2746" s="10"/>
      <c r="J2746" s="10"/>
      <c r="K2746" s="10"/>
      <c r="M2746" s="10"/>
      <c r="O2746" s="29"/>
    </row>
    <row r="2747" spans="3:15" s="12" customFormat="1" ht="11.25">
      <c r="C2747" s="125"/>
      <c r="G2747" s="10"/>
      <c r="I2747" s="10"/>
      <c r="J2747" s="10"/>
      <c r="K2747" s="10"/>
      <c r="M2747" s="10"/>
      <c r="O2747" s="29"/>
    </row>
    <row r="2748" spans="3:15" s="12" customFormat="1" ht="11.25">
      <c r="C2748" s="125"/>
      <c r="G2748" s="10"/>
      <c r="I2748" s="10"/>
      <c r="J2748" s="10"/>
      <c r="K2748" s="10"/>
      <c r="M2748" s="10"/>
      <c r="O2748" s="29"/>
    </row>
    <row r="2749" spans="3:15" s="12" customFormat="1" ht="11.25">
      <c r="C2749" s="125"/>
      <c r="G2749" s="10"/>
      <c r="I2749" s="10"/>
      <c r="J2749" s="10"/>
      <c r="K2749" s="10"/>
      <c r="M2749" s="10"/>
      <c r="O2749" s="29"/>
    </row>
    <row r="2750" spans="3:15" s="12" customFormat="1" ht="11.25">
      <c r="C2750" s="125"/>
      <c r="G2750" s="10"/>
      <c r="I2750" s="10"/>
      <c r="J2750" s="10"/>
      <c r="K2750" s="10"/>
      <c r="M2750" s="10"/>
      <c r="O2750" s="29"/>
    </row>
    <row r="2751" spans="3:15" s="12" customFormat="1" ht="11.25">
      <c r="C2751" s="125"/>
      <c r="G2751" s="10"/>
      <c r="I2751" s="10"/>
      <c r="J2751" s="10"/>
      <c r="K2751" s="10"/>
      <c r="M2751" s="10"/>
      <c r="O2751" s="29"/>
    </row>
    <row r="2752" spans="3:15" s="12" customFormat="1" ht="11.25">
      <c r="C2752" s="125"/>
      <c r="G2752" s="10"/>
      <c r="I2752" s="10"/>
      <c r="J2752" s="10"/>
      <c r="K2752" s="10"/>
      <c r="M2752" s="10"/>
      <c r="O2752" s="29"/>
    </row>
    <row r="2753" spans="3:15" s="12" customFormat="1" ht="11.25">
      <c r="C2753" s="125"/>
      <c r="G2753" s="10"/>
      <c r="I2753" s="10"/>
      <c r="J2753" s="10"/>
      <c r="K2753" s="10"/>
      <c r="M2753" s="10"/>
      <c r="O2753" s="29"/>
    </row>
    <row r="2754" spans="3:15" s="12" customFormat="1" ht="11.25">
      <c r="C2754" s="125"/>
      <c r="G2754" s="10"/>
      <c r="I2754" s="10"/>
      <c r="J2754" s="10"/>
      <c r="K2754" s="10"/>
      <c r="M2754" s="10"/>
      <c r="O2754" s="29"/>
    </row>
    <row r="2755" spans="3:15" s="12" customFormat="1" ht="11.25">
      <c r="C2755" s="125"/>
      <c r="G2755" s="10"/>
      <c r="I2755" s="10"/>
      <c r="J2755" s="10"/>
      <c r="K2755" s="10"/>
      <c r="M2755" s="10"/>
      <c r="O2755" s="29"/>
    </row>
    <row r="2756" spans="3:15" s="12" customFormat="1" ht="11.25">
      <c r="C2756" s="125"/>
      <c r="G2756" s="10"/>
      <c r="I2756" s="10"/>
      <c r="J2756" s="10"/>
      <c r="K2756" s="10"/>
      <c r="M2756" s="10"/>
      <c r="O2756" s="29"/>
    </row>
    <row r="2757" spans="3:15" s="12" customFormat="1" ht="11.25">
      <c r="C2757" s="125"/>
      <c r="G2757" s="10"/>
      <c r="I2757" s="10"/>
      <c r="J2757" s="10"/>
      <c r="K2757" s="10"/>
      <c r="M2757" s="10"/>
      <c r="O2757" s="29"/>
    </row>
    <row r="2758" spans="3:15" s="12" customFormat="1" ht="11.25">
      <c r="C2758" s="125"/>
      <c r="G2758" s="10"/>
      <c r="I2758" s="10"/>
      <c r="J2758" s="10"/>
      <c r="K2758" s="10"/>
      <c r="M2758" s="10"/>
      <c r="O2758" s="29"/>
    </row>
    <row r="2759" spans="3:15" s="12" customFormat="1" ht="11.25">
      <c r="C2759" s="125"/>
      <c r="G2759" s="10"/>
      <c r="I2759" s="10"/>
      <c r="J2759" s="10"/>
      <c r="K2759" s="10"/>
      <c r="M2759" s="10"/>
      <c r="O2759" s="29"/>
    </row>
    <row r="2760" spans="3:15" s="12" customFormat="1" ht="11.25">
      <c r="C2760" s="125"/>
      <c r="G2760" s="10"/>
      <c r="I2760" s="10"/>
      <c r="J2760" s="10"/>
      <c r="K2760" s="10"/>
      <c r="M2760" s="10"/>
      <c r="O2760" s="29"/>
    </row>
    <row r="2761" spans="3:15" s="12" customFormat="1" ht="11.25">
      <c r="C2761" s="125"/>
      <c r="G2761" s="10"/>
      <c r="I2761" s="10"/>
      <c r="J2761" s="10"/>
      <c r="K2761" s="10"/>
      <c r="M2761" s="10"/>
      <c r="O2761" s="29"/>
    </row>
    <row r="2762" spans="3:15" s="12" customFormat="1" ht="11.25">
      <c r="C2762" s="125"/>
      <c r="G2762" s="10"/>
      <c r="I2762" s="10"/>
      <c r="J2762" s="10"/>
      <c r="K2762" s="10"/>
      <c r="M2762" s="10"/>
      <c r="O2762" s="29"/>
    </row>
    <row r="2763" spans="3:15" s="12" customFormat="1" ht="11.25">
      <c r="C2763" s="125"/>
      <c r="G2763" s="10"/>
      <c r="I2763" s="10"/>
      <c r="J2763" s="10"/>
      <c r="K2763" s="10"/>
      <c r="M2763" s="10"/>
      <c r="O2763" s="29"/>
    </row>
    <row r="2764" spans="3:15" s="12" customFormat="1" ht="11.25">
      <c r="C2764" s="125"/>
      <c r="G2764" s="10"/>
      <c r="I2764" s="10"/>
      <c r="J2764" s="10"/>
      <c r="K2764" s="10"/>
      <c r="M2764" s="10"/>
      <c r="O2764" s="29"/>
    </row>
    <row r="2765" spans="3:15" s="12" customFormat="1" ht="11.25">
      <c r="C2765" s="125"/>
      <c r="G2765" s="10"/>
      <c r="I2765" s="10"/>
      <c r="J2765" s="10"/>
      <c r="K2765" s="10"/>
      <c r="M2765" s="10"/>
      <c r="O2765" s="29"/>
    </row>
    <row r="2766" spans="3:15" s="12" customFormat="1" ht="11.25">
      <c r="C2766" s="125"/>
      <c r="G2766" s="10"/>
      <c r="I2766" s="10"/>
      <c r="J2766" s="10"/>
      <c r="K2766" s="10"/>
      <c r="M2766" s="10"/>
      <c r="O2766" s="29"/>
    </row>
    <row r="2767" spans="3:15" s="12" customFormat="1" ht="11.25">
      <c r="C2767" s="125"/>
      <c r="G2767" s="10"/>
      <c r="I2767" s="10"/>
      <c r="J2767" s="10"/>
      <c r="K2767" s="10"/>
      <c r="M2767" s="10"/>
      <c r="O2767" s="29"/>
    </row>
    <row r="2768" spans="3:15" s="12" customFormat="1" ht="11.25">
      <c r="C2768" s="125"/>
      <c r="G2768" s="10"/>
      <c r="I2768" s="10"/>
      <c r="J2768" s="10"/>
      <c r="K2768" s="10"/>
      <c r="M2768" s="10"/>
      <c r="O2768" s="29"/>
    </row>
    <row r="2769" spans="3:15" s="12" customFormat="1" ht="11.25">
      <c r="C2769" s="125"/>
      <c r="G2769" s="10"/>
      <c r="I2769" s="10"/>
      <c r="J2769" s="10"/>
      <c r="K2769" s="10"/>
      <c r="M2769" s="10"/>
      <c r="O2769" s="29"/>
    </row>
    <row r="2770" spans="3:15" s="12" customFormat="1" ht="11.25">
      <c r="C2770" s="125"/>
      <c r="G2770" s="10"/>
      <c r="I2770" s="10"/>
      <c r="J2770" s="10"/>
      <c r="K2770" s="10"/>
      <c r="M2770" s="10"/>
      <c r="O2770" s="29"/>
    </row>
    <row r="2771" spans="3:15" s="12" customFormat="1" ht="11.25">
      <c r="C2771" s="125"/>
      <c r="G2771" s="10"/>
      <c r="I2771" s="10"/>
      <c r="J2771" s="10"/>
      <c r="K2771" s="10"/>
      <c r="M2771" s="10"/>
      <c r="O2771" s="29"/>
    </row>
    <row r="2772" spans="3:15" s="12" customFormat="1" ht="11.25">
      <c r="C2772" s="125"/>
      <c r="G2772" s="10"/>
      <c r="I2772" s="10"/>
      <c r="J2772" s="10"/>
      <c r="K2772" s="10"/>
      <c r="M2772" s="10"/>
      <c r="O2772" s="29"/>
    </row>
    <row r="2773" spans="3:15" s="12" customFormat="1" ht="11.25">
      <c r="C2773" s="125"/>
      <c r="G2773" s="10"/>
      <c r="I2773" s="10"/>
      <c r="J2773" s="10"/>
      <c r="K2773" s="10"/>
      <c r="M2773" s="10"/>
      <c r="O2773" s="29"/>
    </row>
    <row r="2774" spans="3:15" s="12" customFormat="1" ht="11.25">
      <c r="C2774" s="125"/>
      <c r="G2774" s="10"/>
      <c r="I2774" s="10"/>
      <c r="J2774" s="10"/>
      <c r="K2774" s="10"/>
      <c r="M2774" s="10"/>
      <c r="O2774" s="29"/>
    </row>
    <row r="2775" spans="3:15" s="12" customFormat="1" ht="11.25">
      <c r="C2775" s="125"/>
      <c r="G2775" s="10"/>
      <c r="I2775" s="10"/>
      <c r="J2775" s="10"/>
      <c r="K2775" s="10"/>
      <c r="M2775" s="10"/>
      <c r="O2775" s="29"/>
    </row>
    <row r="2776" spans="3:15" s="12" customFormat="1" ht="11.25">
      <c r="C2776" s="125"/>
      <c r="G2776" s="10"/>
      <c r="I2776" s="10"/>
      <c r="J2776" s="10"/>
      <c r="K2776" s="10"/>
      <c r="M2776" s="10"/>
      <c r="O2776" s="29"/>
    </row>
    <row r="2777" spans="3:15" s="12" customFormat="1" ht="11.25">
      <c r="C2777" s="125"/>
      <c r="G2777" s="10"/>
      <c r="I2777" s="10"/>
      <c r="J2777" s="10"/>
      <c r="K2777" s="10"/>
      <c r="M2777" s="10"/>
      <c r="O2777" s="29"/>
    </row>
    <row r="2778" spans="3:15" s="12" customFormat="1" ht="11.25">
      <c r="C2778" s="125"/>
      <c r="G2778" s="10"/>
      <c r="I2778" s="10"/>
      <c r="J2778" s="10"/>
      <c r="K2778" s="10"/>
      <c r="M2778" s="10"/>
      <c r="O2778" s="29"/>
    </row>
    <row r="2779" spans="3:15" s="12" customFormat="1" ht="11.25">
      <c r="C2779" s="125"/>
      <c r="G2779" s="10"/>
      <c r="I2779" s="10"/>
      <c r="J2779" s="10"/>
      <c r="K2779" s="10"/>
      <c r="M2779" s="10"/>
      <c r="O2779" s="29"/>
    </row>
    <row r="2780" spans="3:15" s="12" customFormat="1" ht="11.25">
      <c r="C2780" s="125"/>
      <c r="G2780" s="10"/>
      <c r="I2780" s="10"/>
      <c r="J2780" s="10"/>
      <c r="K2780" s="10"/>
      <c r="M2780" s="10"/>
      <c r="O2780" s="29"/>
    </row>
    <row r="2781" spans="3:15" s="12" customFormat="1" ht="11.25">
      <c r="C2781" s="125"/>
      <c r="G2781" s="10"/>
      <c r="I2781" s="10"/>
      <c r="J2781" s="10"/>
      <c r="K2781" s="10"/>
      <c r="M2781" s="10"/>
      <c r="O2781" s="29"/>
    </row>
    <row r="2782" spans="3:15" s="12" customFormat="1" ht="11.25">
      <c r="C2782" s="125"/>
      <c r="G2782" s="10"/>
      <c r="I2782" s="10"/>
      <c r="J2782" s="10"/>
      <c r="K2782" s="10"/>
      <c r="M2782" s="10"/>
      <c r="O2782" s="29"/>
    </row>
    <row r="2783" spans="3:15" s="12" customFormat="1" ht="11.25">
      <c r="C2783" s="125"/>
      <c r="G2783" s="10"/>
      <c r="I2783" s="10"/>
      <c r="J2783" s="10"/>
      <c r="K2783" s="10"/>
      <c r="M2783" s="10"/>
      <c r="O2783" s="29"/>
    </row>
    <row r="2784" spans="3:15" s="12" customFormat="1" ht="11.25">
      <c r="C2784" s="125"/>
      <c r="G2784" s="10"/>
      <c r="I2784" s="10"/>
      <c r="J2784" s="10"/>
      <c r="K2784" s="10"/>
      <c r="M2784" s="10"/>
      <c r="O2784" s="29"/>
    </row>
    <row r="2785" spans="3:15" s="12" customFormat="1" ht="11.25">
      <c r="C2785" s="125"/>
      <c r="G2785" s="10"/>
      <c r="I2785" s="10"/>
      <c r="J2785" s="10"/>
      <c r="K2785" s="10"/>
      <c r="M2785" s="10"/>
      <c r="O2785" s="29"/>
    </row>
    <row r="2786" spans="3:15" s="12" customFormat="1" ht="11.25">
      <c r="C2786" s="125"/>
      <c r="G2786" s="10"/>
      <c r="I2786" s="10"/>
      <c r="J2786" s="10"/>
      <c r="K2786" s="10"/>
      <c r="M2786" s="10"/>
      <c r="O2786" s="29"/>
    </row>
    <row r="2787" spans="3:15" s="12" customFormat="1" ht="11.25">
      <c r="C2787" s="125"/>
      <c r="G2787" s="10"/>
      <c r="I2787" s="10"/>
      <c r="J2787" s="10"/>
      <c r="K2787" s="10"/>
      <c r="M2787" s="10"/>
      <c r="O2787" s="29"/>
    </row>
    <row r="2788" spans="3:15" s="12" customFormat="1" ht="11.25">
      <c r="C2788" s="125"/>
      <c r="G2788" s="10"/>
      <c r="I2788" s="10"/>
      <c r="J2788" s="10"/>
      <c r="K2788" s="10"/>
      <c r="M2788" s="10"/>
      <c r="O2788" s="29"/>
    </row>
    <row r="2789" spans="3:15" s="12" customFormat="1" ht="11.25">
      <c r="C2789" s="125"/>
      <c r="G2789" s="10"/>
      <c r="I2789" s="10"/>
      <c r="J2789" s="10"/>
      <c r="K2789" s="10"/>
      <c r="M2789" s="10"/>
      <c r="O2789" s="29"/>
    </row>
    <row r="2790" spans="3:15" s="12" customFormat="1" ht="11.25">
      <c r="C2790" s="125"/>
      <c r="G2790" s="10"/>
      <c r="I2790" s="10"/>
      <c r="J2790" s="10"/>
      <c r="K2790" s="10"/>
      <c r="M2790" s="10"/>
      <c r="O2790" s="29"/>
    </row>
    <row r="2791" spans="3:15" s="12" customFormat="1" ht="11.25">
      <c r="C2791" s="125"/>
      <c r="G2791" s="10"/>
      <c r="I2791" s="10"/>
      <c r="J2791" s="10"/>
      <c r="K2791" s="10"/>
      <c r="M2791" s="10"/>
      <c r="O2791" s="29"/>
    </row>
    <row r="2792" spans="3:15" s="12" customFormat="1" ht="11.25">
      <c r="C2792" s="125"/>
      <c r="G2792" s="10"/>
      <c r="I2792" s="10"/>
      <c r="J2792" s="10"/>
      <c r="K2792" s="10"/>
      <c r="M2792" s="10"/>
      <c r="O2792" s="29"/>
    </row>
    <row r="2793" spans="3:15" s="12" customFormat="1" ht="11.25">
      <c r="C2793" s="125"/>
      <c r="G2793" s="10"/>
      <c r="I2793" s="10"/>
      <c r="J2793" s="10"/>
      <c r="K2793" s="10"/>
      <c r="M2793" s="10"/>
      <c r="O2793" s="29"/>
    </row>
    <row r="2794" spans="3:15" s="12" customFormat="1" ht="11.25">
      <c r="C2794" s="125"/>
      <c r="G2794" s="10"/>
      <c r="I2794" s="10"/>
      <c r="J2794" s="10"/>
      <c r="K2794" s="10"/>
      <c r="M2794" s="10"/>
      <c r="O2794" s="29"/>
    </row>
    <row r="2795" spans="3:15" s="12" customFormat="1" ht="11.25">
      <c r="C2795" s="125"/>
      <c r="G2795" s="10"/>
      <c r="I2795" s="10"/>
      <c r="J2795" s="10"/>
      <c r="K2795" s="10"/>
      <c r="M2795" s="10"/>
      <c r="O2795" s="29"/>
    </row>
    <row r="2796" spans="3:15" s="12" customFormat="1" ht="11.25">
      <c r="C2796" s="125"/>
      <c r="G2796" s="10"/>
      <c r="I2796" s="10"/>
      <c r="J2796" s="10"/>
      <c r="K2796" s="10"/>
      <c r="M2796" s="10"/>
      <c r="O2796" s="29"/>
    </row>
    <row r="2797" spans="3:15" s="12" customFormat="1" ht="11.25">
      <c r="C2797" s="125"/>
      <c r="G2797" s="10"/>
      <c r="I2797" s="10"/>
      <c r="J2797" s="10"/>
      <c r="K2797" s="10"/>
      <c r="M2797" s="10"/>
      <c r="O2797" s="29"/>
    </row>
    <row r="2798" spans="3:15" s="12" customFormat="1" ht="11.25">
      <c r="C2798" s="125"/>
      <c r="G2798" s="10"/>
      <c r="I2798" s="10"/>
      <c r="J2798" s="10"/>
      <c r="K2798" s="10"/>
      <c r="M2798" s="10"/>
      <c r="O2798" s="29"/>
    </row>
    <row r="2799" spans="3:15" s="12" customFormat="1" ht="11.25">
      <c r="C2799" s="125"/>
      <c r="G2799" s="10"/>
      <c r="I2799" s="10"/>
      <c r="J2799" s="10"/>
      <c r="K2799" s="10"/>
      <c r="M2799" s="10"/>
      <c r="O2799" s="29"/>
    </row>
    <row r="2800" spans="3:15" s="12" customFormat="1" ht="11.25">
      <c r="C2800" s="125"/>
      <c r="G2800" s="10"/>
      <c r="I2800" s="10"/>
      <c r="J2800" s="10"/>
      <c r="K2800" s="10"/>
      <c r="M2800" s="10"/>
      <c r="O2800" s="29"/>
    </row>
    <row r="2801" spans="3:15" s="12" customFormat="1" ht="11.25">
      <c r="C2801" s="125"/>
      <c r="G2801" s="10"/>
      <c r="I2801" s="10"/>
      <c r="J2801" s="10"/>
      <c r="K2801" s="10"/>
      <c r="M2801" s="10"/>
      <c r="O2801" s="29"/>
    </row>
    <row r="2802" spans="3:15" s="12" customFormat="1" ht="11.25">
      <c r="C2802" s="125"/>
      <c r="G2802" s="10"/>
      <c r="I2802" s="10"/>
      <c r="J2802" s="10"/>
      <c r="K2802" s="10"/>
      <c r="M2802" s="10"/>
      <c r="O2802" s="29"/>
    </row>
    <row r="2803" spans="3:15" s="12" customFormat="1" ht="11.25">
      <c r="C2803" s="125"/>
      <c r="G2803" s="10"/>
      <c r="I2803" s="10"/>
      <c r="J2803" s="10"/>
      <c r="K2803" s="10"/>
      <c r="M2803" s="10"/>
      <c r="O2803" s="29"/>
    </row>
    <row r="2804" spans="3:15" s="12" customFormat="1" ht="11.25">
      <c r="C2804" s="125"/>
      <c r="G2804" s="10"/>
      <c r="I2804" s="10"/>
      <c r="J2804" s="10"/>
      <c r="K2804" s="10"/>
      <c r="M2804" s="10"/>
      <c r="O2804" s="29"/>
    </row>
    <row r="2805" spans="3:15" s="12" customFormat="1" ht="11.25">
      <c r="C2805" s="125"/>
      <c r="G2805" s="10"/>
      <c r="I2805" s="10"/>
      <c r="J2805" s="10"/>
      <c r="K2805" s="10"/>
      <c r="M2805" s="10"/>
      <c r="O2805" s="29"/>
    </row>
    <row r="2806" spans="3:15" s="12" customFormat="1" ht="11.25">
      <c r="C2806" s="125"/>
      <c r="G2806" s="10"/>
      <c r="I2806" s="10"/>
      <c r="J2806" s="10"/>
      <c r="K2806" s="10"/>
      <c r="M2806" s="10"/>
      <c r="O2806" s="29"/>
    </row>
    <row r="2807" spans="3:15" s="12" customFormat="1" ht="11.25">
      <c r="C2807" s="125"/>
      <c r="G2807" s="10"/>
      <c r="I2807" s="10"/>
      <c r="J2807" s="10"/>
      <c r="K2807" s="10"/>
      <c r="M2807" s="10"/>
      <c r="O2807" s="29"/>
    </row>
    <row r="2808" spans="3:15" s="12" customFormat="1" ht="11.25">
      <c r="C2808" s="125"/>
      <c r="G2808" s="10"/>
      <c r="I2808" s="10"/>
      <c r="J2808" s="10"/>
      <c r="K2808" s="10"/>
      <c r="M2808" s="10"/>
      <c r="O2808" s="29"/>
    </row>
    <row r="2809" spans="3:15" s="12" customFormat="1" ht="11.25">
      <c r="C2809" s="125"/>
      <c r="G2809" s="10"/>
      <c r="I2809" s="10"/>
      <c r="J2809" s="10"/>
      <c r="K2809" s="10"/>
      <c r="M2809" s="10"/>
      <c r="O2809" s="29"/>
    </row>
    <row r="2810" spans="3:15" s="12" customFormat="1" ht="11.25">
      <c r="C2810" s="125"/>
      <c r="G2810" s="10"/>
      <c r="I2810" s="10"/>
      <c r="J2810" s="10"/>
      <c r="K2810" s="10"/>
      <c r="M2810" s="10"/>
      <c r="O2810" s="29"/>
    </row>
    <row r="2811" spans="3:15" s="12" customFormat="1" ht="11.25">
      <c r="C2811" s="125"/>
      <c r="G2811" s="10"/>
      <c r="I2811" s="10"/>
      <c r="J2811" s="10"/>
      <c r="K2811" s="10"/>
      <c r="M2811" s="10"/>
      <c r="O2811" s="29"/>
    </row>
    <row r="2812" spans="3:15" s="12" customFormat="1" ht="11.25">
      <c r="C2812" s="125"/>
      <c r="G2812" s="10"/>
      <c r="I2812" s="10"/>
      <c r="J2812" s="10"/>
      <c r="K2812" s="10"/>
      <c r="M2812" s="10"/>
      <c r="O2812" s="29"/>
    </row>
    <row r="2813" spans="3:15" s="12" customFormat="1" ht="11.25">
      <c r="C2813" s="125"/>
      <c r="G2813" s="10"/>
      <c r="I2813" s="10"/>
      <c r="J2813" s="10"/>
      <c r="K2813" s="10"/>
      <c r="M2813" s="10"/>
      <c r="O2813" s="29"/>
    </row>
    <row r="2814" spans="3:15" s="12" customFormat="1" ht="11.25">
      <c r="C2814" s="125"/>
      <c r="G2814" s="10"/>
      <c r="I2814" s="10"/>
      <c r="J2814" s="10"/>
      <c r="K2814" s="10"/>
      <c r="M2814" s="10"/>
      <c r="O2814" s="29"/>
    </row>
    <row r="2815" spans="3:15" s="12" customFormat="1" ht="11.25">
      <c r="C2815" s="125"/>
      <c r="G2815" s="10"/>
      <c r="I2815" s="10"/>
      <c r="J2815" s="10"/>
      <c r="K2815" s="10"/>
      <c r="M2815" s="10"/>
      <c r="O2815" s="29"/>
    </row>
    <row r="2816" spans="3:15" s="12" customFormat="1" ht="11.25">
      <c r="C2816" s="125"/>
      <c r="G2816" s="10"/>
      <c r="I2816" s="10"/>
      <c r="J2816" s="10"/>
      <c r="K2816" s="10"/>
      <c r="M2816" s="10"/>
      <c r="O2816" s="29"/>
    </row>
    <row r="2817" spans="3:15" s="12" customFormat="1" ht="11.25">
      <c r="C2817" s="125"/>
      <c r="G2817" s="10"/>
      <c r="I2817" s="10"/>
      <c r="J2817" s="10"/>
      <c r="K2817" s="10"/>
      <c r="M2817" s="10"/>
      <c r="O2817" s="29"/>
    </row>
    <row r="2818" spans="3:15" s="12" customFormat="1" ht="11.25">
      <c r="C2818" s="125"/>
      <c r="G2818" s="10"/>
      <c r="I2818" s="10"/>
      <c r="J2818" s="10"/>
      <c r="K2818" s="10"/>
      <c r="M2818" s="10"/>
      <c r="O2818" s="29"/>
    </row>
    <row r="2819" spans="3:15" s="12" customFormat="1" ht="11.25">
      <c r="C2819" s="125"/>
      <c r="G2819" s="10"/>
      <c r="I2819" s="10"/>
      <c r="J2819" s="10"/>
      <c r="K2819" s="10"/>
      <c r="M2819" s="10"/>
      <c r="O2819" s="29"/>
    </row>
    <row r="2820" spans="3:15" s="12" customFormat="1" ht="11.25">
      <c r="C2820" s="125"/>
      <c r="G2820" s="10"/>
      <c r="I2820" s="10"/>
      <c r="J2820" s="10"/>
      <c r="K2820" s="10"/>
      <c r="M2820" s="10"/>
      <c r="O2820" s="29"/>
    </row>
    <row r="2821" spans="3:15" s="12" customFormat="1" ht="11.25">
      <c r="C2821" s="125"/>
      <c r="G2821" s="10"/>
      <c r="I2821" s="10"/>
      <c r="J2821" s="10"/>
      <c r="K2821" s="10"/>
      <c r="M2821" s="10"/>
      <c r="O2821" s="29"/>
    </row>
    <row r="2822" spans="3:15" s="12" customFormat="1" ht="11.25">
      <c r="C2822" s="125"/>
      <c r="G2822" s="10"/>
      <c r="I2822" s="10"/>
      <c r="J2822" s="10"/>
      <c r="K2822" s="10"/>
      <c r="M2822" s="10"/>
      <c r="O2822" s="29"/>
    </row>
    <row r="2823" spans="3:15" s="12" customFormat="1" ht="11.25">
      <c r="C2823" s="125"/>
      <c r="G2823" s="10"/>
      <c r="I2823" s="10"/>
      <c r="J2823" s="10"/>
      <c r="K2823" s="10"/>
      <c r="M2823" s="10"/>
      <c r="O2823" s="29"/>
    </row>
    <row r="2824" spans="3:15" s="12" customFormat="1" ht="11.25">
      <c r="C2824" s="125"/>
      <c r="G2824" s="10"/>
      <c r="I2824" s="10"/>
      <c r="J2824" s="10"/>
      <c r="K2824" s="10"/>
      <c r="M2824" s="10"/>
      <c r="O2824" s="29"/>
    </row>
    <row r="2825" spans="3:15" s="12" customFormat="1" ht="11.25">
      <c r="C2825" s="125"/>
      <c r="G2825" s="10"/>
      <c r="I2825" s="10"/>
      <c r="J2825" s="10"/>
      <c r="K2825" s="10"/>
      <c r="M2825" s="10"/>
      <c r="O2825" s="29"/>
    </row>
    <row r="2826" spans="3:15" s="12" customFormat="1" ht="11.25">
      <c r="C2826" s="125"/>
      <c r="G2826" s="10"/>
      <c r="I2826" s="10"/>
      <c r="J2826" s="10"/>
      <c r="K2826" s="10"/>
      <c r="M2826" s="10"/>
      <c r="O2826" s="29"/>
    </row>
    <row r="2827" spans="3:15" s="12" customFormat="1" ht="11.25">
      <c r="C2827" s="125"/>
      <c r="G2827" s="10"/>
      <c r="I2827" s="10"/>
      <c r="J2827" s="10"/>
      <c r="K2827" s="10"/>
      <c r="M2827" s="10"/>
      <c r="O2827" s="29"/>
    </row>
    <row r="2828" spans="3:15" s="12" customFormat="1" ht="11.25">
      <c r="C2828" s="125"/>
      <c r="G2828" s="10"/>
      <c r="I2828" s="10"/>
      <c r="J2828" s="10"/>
      <c r="K2828" s="10"/>
      <c r="M2828" s="10"/>
      <c r="O2828" s="29"/>
    </row>
    <row r="2829" spans="3:15" s="12" customFormat="1" ht="11.25">
      <c r="C2829" s="125"/>
      <c r="G2829" s="10"/>
      <c r="I2829" s="10"/>
      <c r="J2829" s="10"/>
      <c r="K2829" s="10"/>
      <c r="M2829" s="10"/>
      <c r="O2829" s="29"/>
    </row>
    <row r="2830" spans="3:15" s="12" customFormat="1" ht="11.25">
      <c r="C2830" s="125"/>
      <c r="G2830" s="10"/>
      <c r="I2830" s="10"/>
      <c r="J2830" s="10"/>
      <c r="K2830" s="10"/>
      <c r="M2830" s="10"/>
      <c r="O2830" s="29"/>
    </row>
    <row r="2831" spans="3:15" s="12" customFormat="1" ht="11.25">
      <c r="C2831" s="125"/>
      <c r="G2831" s="10"/>
      <c r="I2831" s="10"/>
      <c r="J2831" s="10"/>
      <c r="K2831" s="10"/>
      <c r="M2831" s="10"/>
      <c r="O2831" s="29"/>
    </row>
    <row r="2832" spans="3:15" s="12" customFormat="1" ht="11.25">
      <c r="C2832" s="125"/>
      <c r="G2832" s="10"/>
      <c r="I2832" s="10"/>
      <c r="J2832" s="10"/>
      <c r="K2832" s="10"/>
      <c r="M2832" s="10"/>
      <c r="O2832" s="29"/>
    </row>
    <row r="2833" spans="3:15" s="12" customFormat="1" ht="11.25">
      <c r="C2833" s="125"/>
      <c r="G2833" s="10"/>
      <c r="I2833" s="10"/>
      <c r="J2833" s="10"/>
      <c r="K2833" s="10"/>
      <c r="M2833" s="10"/>
      <c r="O2833" s="29"/>
    </row>
    <row r="2834" spans="3:15" s="12" customFormat="1" ht="11.25">
      <c r="C2834" s="125"/>
      <c r="G2834" s="10"/>
      <c r="I2834" s="10"/>
      <c r="J2834" s="10"/>
      <c r="K2834" s="10"/>
      <c r="M2834" s="10"/>
      <c r="O2834" s="29"/>
    </row>
    <row r="2835" spans="3:15" s="12" customFormat="1" ht="11.25">
      <c r="C2835" s="125"/>
      <c r="G2835" s="10"/>
      <c r="I2835" s="10"/>
      <c r="J2835" s="10"/>
      <c r="K2835" s="10"/>
      <c r="M2835" s="10"/>
      <c r="O2835" s="29"/>
    </row>
    <row r="2836" spans="3:15" s="12" customFormat="1" ht="11.25">
      <c r="C2836" s="125"/>
      <c r="G2836" s="10"/>
      <c r="I2836" s="10"/>
      <c r="J2836" s="10"/>
      <c r="K2836" s="10"/>
      <c r="M2836" s="10"/>
      <c r="O2836" s="29"/>
    </row>
    <row r="2837" spans="3:15" s="12" customFormat="1" ht="11.25">
      <c r="C2837" s="125"/>
      <c r="G2837" s="10"/>
      <c r="I2837" s="10"/>
      <c r="J2837" s="10"/>
      <c r="K2837" s="10"/>
      <c r="M2837" s="10"/>
      <c r="O2837" s="29"/>
    </row>
    <row r="2838" spans="3:15" s="12" customFormat="1" ht="11.25">
      <c r="C2838" s="125"/>
      <c r="G2838" s="10"/>
      <c r="I2838" s="10"/>
      <c r="J2838" s="10"/>
      <c r="K2838" s="10"/>
      <c r="M2838" s="10"/>
      <c r="O2838" s="29"/>
    </row>
    <row r="2839" spans="3:15" s="12" customFormat="1" ht="11.25">
      <c r="C2839" s="125"/>
      <c r="G2839" s="10"/>
      <c r="I2839" s="10"/>
      <c r="J2839" s="10"/>
      <c r="K2839" s="10"/>
      <c r="M2839" s="10"/>
      <c r="O2839" s="29"/>
    </row>
    <row r="2840" spans="3:15" s="12" customFormat="1" ht="11.25">
      <c r="C2840" s="125"/>
      <c r="G2840" s="10"/>
      <c r="I2840" s="10"/>
      <c r="J2840" s="10"/>
      <c r="K2840" s="10"/>
      <c r="M2840" s="10"/>
      <c r="O2840" s="29"/>
    </row>
    <row r="2841" spans="3:15" s="12" customFormat="1" ht="11.25">
      <c r="C2841" s="125"/>
      <c r="G2841" s="10"/>
      <c r="I2841" s="10"/>
      <c r="J2841" s="10"/>
      <c r="K2841" s="10"/>
      <c r="M2841" s="10"/>
      <c r="O2841" s="29"/>
    </row>
    <row r="2842" spans="3:15" s="12" customFormat="1" ht="11.25">
      <c r="C2842" s="125"/>
      <c r="G2842" s="10"/>
      <c r="I2842" s="10"/>
      <c r="J2842" s="10"/>
      <c r="K2842" s="10"/>
      <c r="M2842" s="10"/>
      <c r="O2842" s="29"/>
    </row>
    <row r="2843" spans="3:15" s="12" customFormat="1" ht="11.25">
      <c r="C2843" s="125"/>
      <c r="G2843" s="10"/>
      <c r="I2843" s="10"/>
      <c r="J2843" s="10"/>
      <c r="K2843" s="10"/>
      <c r="M2843" s="10"/>
      <c r="O2843" s="29"/>
    </row>
    <row r="2844" spans="3:15" s="12" customFormat="1" ht="11.25">
      <c r="C2844" s="125"/>
      <c r="G2844" s="10"/>
      <c r="I2844" s="10"/>
      <c r="J2844" s="10"/>
      <c r="K2844" s="10"/>
      <c r="M2844" s="10"/>
      <c r="O2844" s="29"/>
    </row>
    <row r="2845" spans="3:15" s="12" customFormat="1" ht="11.25">
      <c r="C2845" s="125"/>
      <c r="G2845" s="10"/>
      <c r="I2845" s="10"/>
      <c r="J2845" s="10"/>
      <c r="K2845" s="10"/>
      <c r="M2845" s="10"/>
      <c r="O2845" s="29"/>
    </row>
    <row r="2846" spans="3:15" s="12" customFormat="1" ht="11.25">
      <c r="C2846" s="125"/>
      <c r="G2846" s="10"/>
      <c r="I2846" s="10"/>
      <c r="J2846" s="10"/>
      <c r="K2846" s="10"/>
      <c r="M2846" s="10"/>
      <c r="O2846" s="29"/>
    </row>
    <row r="2847" spans="3:15" s="12" customFormat="1" ht="11.25">
      <c r="C2847" s="125"/>
      <c r="G2847" s="10"/>
      <c r="I2847" s="10"/>
      <c r="J2847" s="10"/>
      <c r="K2847" s="10"/>
      <c r="M2847" s="10"/>
      <c r="O2847" s="29"/>
    </row>
    <row r="2848" spans="3:15" s="12" customFormat="1" ht="11.25">
      <c r="C2848" s="125"/>
      <c r="G2848" s="10"/>
      <c r="I2848" s="10"/>
      <c r="J2848" s="10"/>
      <c r="K2848" s="10"/>
      <c r="M2848" s="10"/>
      <c r="O2848" s="29"/>
    </row>
    <row r="2849" spans="3:15" s="12" customFormat="1" ht="11.25">
      <c r="C2849" s="125"/>
      <c r="G2849" s="10"/>
      <c r="I2849" s="10"/>
      <c r="J2849" s="10"/>
      <c r="K2849" s="10"/>
      <c r="M2849" s="10"/>
      <c r="O2849" s="29"/>
    </row>
    <row r="2850" spans="3:15" s="12" customFormat="1" ht="11.25">
      <c r="C2850" s="125"/>
      <c r="G2850" s="10"/>
      <c r="I2850" s="10"/>
      <c r="J2850" s="10"/>
      <c r="K2850" s="10"/>
      <c r="M2850" s="10"/>
      <c r="O2850" s="29"/>
    </row>
    <row r="2851" spans="3:15" s="12" customFormat="1" ht="11.25">
      <c r="C2851" s="125"/>
      <c r="G2851" s="10"/>
      <c r="I2851" s="10"/>
      <c r="J2851" s="10"/>
      <c r="K2851" s="10"/>
      <c r="M2851" s="10"/>
      <c r="O2851" s="29"/>
    </row>
    <row r="2852" spans="3:15" s="12" customFormat="1" ht="11.25">
      <c r="C2852" s="125"/>
      <c r="G2852" s="10"/>
      <c r="I2852" s="10"/>
      <c r="J2852" s="10"/>
      <c r="K2852" s="10"/>
      <c r="M2852" s="10"/>
      <c r="O2852" s="29"/>
    </row>
    <row r="2853" spans="3:15" s="12" customFormat="1" ht="11.25">
      <c r="C2853" s="125"/>
      <c r="G2853" s="10"/>
      <c r="I2853" s="10"/>
      <c r="J2853" s="10"/>
      <c r="K2853" s="10"/>
      <c r="M2853" s="10"/>
      <c r="O2853" s="29"/>
    </row>
    <row r="2854" spans="3:15" s="12" customFormat="1" ht="11.25">
      <c r="C2854" s="125"/>
      <c r="G2854" s="10"/>
      <c r="I2854" s="10"/>
      <c r="J2854" s="10"/>
      <c r="K2854" s="10"/>
      <c r="M2854" s="10"/>
      <c r="O2854" s="29"/>
    </row>
    <row r="2855" spans="3:15" s="12" customFormat="1" ht="11.25">
      <c r="C2855" s="125"/>
      <c r="G2855" s="10"/>
      <c r="I2855" s="10"/>
      <c r="J2855" s="10"/>
      <c r="K2855" s="10"/>
      <c r="M2855" s="10"/>
      <c r="O2855" s="29"/>
    </row>
    <row r="2856" spans="3:15" s="12" customFormat="1" ht="11.25">
      <c r="C2856" s="125"/>
      <c r="G2856" s="10"/>
      <c r="I2856" s="10"/>
      <c r="J2856" s="10"/>
      <c r="K2856" s="10"/>
      <c r="M2856" s="10"/>
      <c r="O2856" s="29"/>
    </row>
    <row r="2857" spans="3:15" s="12" customFormat="1" ht="11.25">
      <c r="C2857" s="125"/>
      <c r="G2857" s="10"/>
      <c r="I2857" s="10"/>
      <c r="J2857" s="10"/>
      <c r="K2857" s="10"/>
      <c r="M2857" s="10"/>
      <c r="O2857" s="29"/>
    </row>
    <row r="2858" spans="3:15" s="12" customFormat="1" ht="11.25">
      <c r="C2858" s="125"/>
      <c r="G2858" s="10"/>
      <c r="I2858" s="10"/>
      <c r="J2858" s="10"/>
      <c r="K2858" s="10"/>
      <c r="M2858" s="10"/>
      <c r="O2858" s="29"/>
    </row>
    <row r="2859" spans="3:15" s="12" customFormat="1" ht="11.25">
      <c r="C2859" s="125"/>
      <c r="G2859" s="10"/>
      <c r="I2859" s="10"/>
      <c r="J2859" s="10"/>
      <c r="K2859" s="10"/>
      <c r="M2859" s="10"/>
      <c r="O2859" s="29"/>
    </row>
    <row r="2860" spans="3:15" s="12" customFormat="1" ht="11.25">
      <c r="C2860" s="125"/>
      <c r="G2860" s="10"/>
      <c r="I2860" s="10"/>
      <c r="J2860" s="10"/>
      <c r="K2860" s="10"/>
      <c r="M2860" s="10"/>
      <c r="O2860" s="29"/>
    </row>
    <row r="2861" spans="3:15" s="12" customFormat="1" ht="11.25">
      <c r="C2861" s="125"/>
      <c r="G2861" s="10"/>
      <c r="I2861" s="10"/>
      <c r="J2861" s="10"/>
      <c r="K2861" s="10"/>
      <c r="M2861" s="10"/>
      <c r="O2861" s="29"/>
    </row>
    <row r="2862" spans="3:15" s="12" customFormat="1" ht="11.25">
      <c r="C2862" s="125"/>
      <c r="G2862" s="10"/>
      <c r="I2862" s="10"/>
      <c r="J2862" s="10"/>
      <c r="K2862" s="10"/>
      <c r="M2862" s="10"/>
      <c r="O2862" s="29"/>
    </row>
    <row r="2863" spans="3:15" s="12" customFormat="1" ht="11.25">
      <c r="C2863" s="125"/>
      <c r="G2863" s="10"/>
      <c r="I2863" s="10"/>
      <c r="J2863" s="10"/>
      <c r="K2863" s="10"/>
      <c r="M2863" s="10"/>
      <c r="O2863" s="29"/>
    </row>
    <row r="2864" spans="3:15" s="12" customFormat="1" ht="11.25">
      <c r="C2864" s="125"/>
      <c r="G2864" s="10"/>
      <c r="I2864" s="10"/>
      <c r="J2864" s="10"/>
      <c r="K2864" s="10"/>
      <c r="M2864" s="10"/>
      <c r="O2864" s="29"/>
    </row>
    <row r="2865" spans="3:15" s="12" customFormat="1" ht="11.25">
      <c r="C2865" s="125"/>
      <c r="G2865" s="10"/>
      <c r="I2865" s="10"/>
      <c r="J2865" s="10"/>
      <c r="K2865" s="10"/>
      <c r="M2865" s="10"/>
      <c r="O2865" s="29"/>
    </row>
    <row r="2866" spans="3:15" s="12" customFormat="1" ht="11.25">
      <c r="C2866" s="125"/>
      <c r="G2866" s="10"/>
      <c r="I2866" s="10"/>
      <c r="J2866" s="10"/>
      <c r="K2866" s="10"/>
      <c r="M2866" s="10"/>
      <c r="O2866" s="29"/>
    </row>
    <row r="2867" spans="3:15" s="12" customFormat="1" ht="11.25">
      <c r="C2867" s="125"/>
      <c r="G2867" s="10"/>
      <c r="I2867" s="10"/>
      <c r="J2867" s="10"/>
      <c r="K2867" s="10"/>
      <c r="M2867" s="10"/>
      <c r="O2867" s="29"/>
    </row>
    <row r="2868" spans="3:15" s="12" customFormat="1" ht="11.25">
      <c r="C2868" s="125"/>
      <c r="G2868" s="10"/>
      <c r="I2868" s="10"/>
      <c r="J2868" s="10"/>
      <c r="K2868" s="10"/>
      <c r="M2868" s="10"/>
      <c r="O2868" s="29"/>
    </row>
    <row r="2869" spans="3:15" s="12" customFormat="1" ht="11.25">
      <c r="C2869" s="125"/>
      <c r="G2869" s="10"/>
      <c r="I2869" s="10"/>
      <c r="J2869" s="10"/>
      <c r="K2869" s="10"/>
      <c r="M2869" s="10"/>
      <c r="O2869" s="29"/>
    </row>
    <row r="2870" spans="3:15" s="12" customFormat="1" ht="11.25">
      <c r="C2870" s="125"/>
      <c r="G2870" s="10"/>
      <c r="I2870" s="10"/>
      <c r="J2870" s="10"/>
      <c r="K2870" s="10"/>
      <c r="M2870" s="10"/>
      <c r="O2870" s="29"/>
    </row>
    <row r="2871" spans="3:15" s="12" customFormat="1" ht="11.25">
      <c r="C2871" s="125"/>
      <c r="G2871" s="10"/>
      <c r="I2871" s="10"/>
      <c r="J2871" s="10"/>
      <c r="K2871" s="10"/>
      <c r="M2871" s="10"/>
      <c r="O2871" s="29"/>
    </row>
    <row r="2872" spans="3:15" s="12" customFormat="1" ht="11.25">
      <c r="C2872" s="125"/>
      <c r="G2872" s="10"/>
      <c r="I2872" s="10"/>
      <c r="J2872" s="10"/>
      <c r="K2872" s="10"/>
      <c r="M2872" s="10"/>
      <c r="O2872" s="29"/>
    </row>
    <row r="2873" spans="3:15" s="12" customFormat="1" ht="11.25">
      <c r="C2873" s="125"/>
      <c r="G2873" s="10"/>
      <c r="I2873" s="10"/>
      <c r="J2873" s="10"/>
      <c r="K2873" s="10"/>
      <c r="M2873" s="10"/>
      <c r="O2873" s="29"/>
    </row>
    <row r="2874" spans="3:15" s="12" customFormat="1" ht="11.25">
      <c r="C2874" s="125"/>
      <c r="G2874" s="10"/>
      <c r="I2874" s="10"/>
      <c r="J2874" s="10"/>
      <c r="K2874" s="10"/>
      <c r="M2874" s="10"/>
      <c r="O2874" s="29"/>
    </row>
    <row r="2875" spans="3:15" s="12" customFormat="1" ht="11.25">
      <c r="C2875" s="125"/>
      <c r="G2875" s="10"/>
      <c r="I2875" s="10"/>
      <c r="J2875" s="10"/>
      <c r="K2875" s="10"/>
      <c r="M2875" s="10"/>
      <c r="O2875" s="29"/>
    </row>
    <row r="2876" spans="3:15" s="12" customFormat="1" ht="11.25">
      <c r="C2876" s="125"/>
      <c r="G2876" s="10"/>
      <c r="I2876" s="10"/>
      <c r="J2876" s="10"/>
      <c r="K2876" s="10"/>
      <c r="M2876" s="10"/>
      <c r="O2876" s="29"/>
    </row>
    <row r="2877" spans="3:15" s="12" customFormat="1" ht="11.25">
      <c r="C2877" s="125"/>
      <c r="G2877" s="10"/>
      <c r="I2877" s="10"/>
      <c r="J2877" s="10"/>
      <c r="K2877" s="10"/>
      <c r="M2877" s="10"/>
      <c r="O2877" s="29"/>
    </row>
    <row r="2878" spans="3:15" s="12" customFormat="1" ht="11.25">
      <c r="C2878" s="125"/>
      <c r="G2878" s="10"/>
      <c r="I2878" s="10"/>
      <c r="J2878" s="10"/>
      <c r="K2878" s="10"/>
      <c r="M2878" s="10"/>
      <c r="O2878" s="29"/>
    </row>
    <row r="2879" spans="3:15" s="12" customFormat="1" ht="11.25">
      <c r="C2879" s="125"/>
      <c r="G2879" s="10"/>
      <c r="I2879" s="10"/>
      <c r="J2879" s="10"/>
      <c r="K2879" s="10"/>
      <c r="M2879" s="10"/>
      <c r="O2879" s="29"/>
    </row>
    <row r="2880" spans="3:15" s="12" customFormat="1" ht="11.25">
      <c r="C2880" s="125"/>
      <c r="G2880" s="10"/>
      <c r="I2880" s="10"/>
      <c r="J2880" s="10"/>
      <c r="K2880" s="10"/>
      <c r="M2880" s="10"/>
      <c r="O2880" s="29"/>
    </row>
    <row r="2881" spans="3:15" s="12" customFormat="1" ht="11.25">
      <c r="C2881" s="125"/>
      <c r="G2881" s="10"/>
      <c r="I2881" s="10"/>
      <c r="J2881" s="10"/>
      <c r="K2881" s="10"/>
      <c r="M2881" s="10"/>
      <c r="O2881" s="29"/>
    </row>
    <row r="2882" spans="3:15" s="12" customFormat="1" ht="11.25">
      <c r="C2882" s="125"/>
      <c r="G2882" s="10"/>
      <c r="I2882" s="10"/>
      <c r="J2882" s="10"/>
      <c r="K2882" s="10"/>
      <c r="M2882" s="10"/>
      <c r="O2882" s="29"/>
    </row>
    <row r="2883" spans="3:15" s="12" customFormat="1" ht="11.25">
      <c r="C2883" s="125"/>
      <c r="G2883" s="10"/>
      <c r="I2883" s="10"/>
      <c r="J2883" s="10"/>
      <c r="K2883" s="10"/>
      <c r="M2883" s="10"/>
      <c r="O2883" s="29"/>
    </row>
    <row r="2884" spans="3:15" s="12" customFormat="1" ht="11.25">
      <c r="C2884" s="125"/>
      <c r="G2884" s="10"/>
      <c r="I2884" s="10"/>
      <c r="J2884" s="10"/>
      <c r="K2884" s="10"/>
      <c r="M2884" s="10"/>
      <c r="O2884" s="29"/>
    </row>
    <row r="2885" spans="3:15" s="12" customFormat="1" ht="11.25">
      <c r="C2885" s="125"/>
      <c r="G2885" s="10"/>
      <c r="I2885" s="10"/>
      <c r="J2885" s="10"/>
      <c r="K2885" s="10"/>
      <c r="M2885" s="10"/>
      <c r="O2885" s="29"/>
    </row>
    <row r="2886" spans="3:15" s="12" customFormat="1" ht="11.25">
      <c r="C2886" s="125"/>
      <c r="G2886" s="10"/>
      <c r="I2886" s="10"/>
      <c r="J2886" s="10"/>
      <c r="K2886" s="10"/>
      <c r="M2886" s="10"/>
      <c r="O2886" s="29"/>
    </row>
    <row r="2887" spans="3:15" s="12" customFormat="1" ht="11.25">
      <c r="C2887" s="125"/>
      <c r="G2887" s="10"/>
      <c r="I2887" s="10"/>
      <c r="J2887" s="10"/>
      <c r="K2887" s="10"/>
      <c r="M2887" s="10"/>
      <c r="O2887" s="29"/>
    </row>
    <row r="2888" spans="3:15" s="12" customFormat="1" ht="11.25">
      <c r="C2888" s="125"/>
      <c r="G2888" s="10"/>
      <c r="I2888" s="10"/>
      <c r="J2888" s="10"/>
      <c r="K2888" s="10"/>
      <c r="M2888" s="10"/>
      <c r="O2888" s="29"/>
    </row>
    <row r="2889" spans="3:15" s="12" customFormat="1" ht="11.25">
      <c r="C2889" s="125"/>
      <c r="G2889" s="10"/>
      <c r="I2889" s="10"/>
      <c r="J2889" s="10"/>
      <c r="K2889" s="10"/>
      <c r="M2889" s="10"/>
      <c r="O2889" s="29"/>
    </row>
    <row r="2890" spans="3:15" s="12" customFormat="1" ht="11.25">
      <c r="C2890" s="125"/>
      <c r="G2890" s="10"/>
      <c r="I2890" s="10"/>
      <c r="J2890" s="10"/>
      <c r="K2890" s="10"/>
      <c r="M2890" s="10"/>
      <c r="O2890" s="29"/>
    </row>
    <row r="2891" spans="3:15" s="12" customFormat="1" ht="11.25">
      <c r="C2891" s="125"/>
      <c r="G2891" s="10"/>
      <c r="I2891" s="10"/>
      <c r="J2891" s="10"/>
      <c r="K2891" s="10"/>
      <c r="M2891" s="10"/>
      <c r="O2891" s="29"/>
    </row>
    <row r="2892" spans="3:15" s="12" customFormat="1" ht="11.25">
      <c r="C2892" s="125"/>
      <c r="G2892" s="10"/>
      <c r="I2892" s="10"/>
      <c r="J2892" s="10"/>
      <c r="K2892" s="10"/>
      <c r="M2892" s="10"/>
      <c r="O2892" s="29"/>
    </row>
    <row r="2893" spans="3:15" s="12" customFormat="1" ht="11.25">
      <c r="C2893" s="125"/>
      <c r="G2893" s="10"/>
      <c r="I2893" s="10"/>
      <c r="J2893" s="10"/>
      <c r="K2893" s="10"/>
      <c r="M2893" s="10"/>
      <c r="O2893" s="29"/>
    </row>
    <row r="2894" spans="3:15" s="12" customFormat="1" ht="11.25">
      <c r="C2894" s="125"/>
      <c r="G2894" s="10"/>
      <c r="I2894" s="10"/>
      <c r="J2894" s="10"/>
      <c r="K2894" s="10"/>
      <c r="M2894" s="10"/>
      <c r="O2894" s="29"/>
    </row>
    <row r="2895" spans="3:15" s="12" customFormat="1" ht="11.25">
      <c r="C2895" s="125"/>
      <c r="G2895" s="10"/>
      <c r="I2895" s="10"/>
      <c r="J2895" s="10"/>
      <c r="K2895" s="10"/>
      <c r="M2895" s="10"/>
      <c r="O2895" s="29"/>
    </row>
    <row r="2896" spans="3:15" s="12" customFormat="1" ht="11.25">
      <c r="C2896" s="125"/>
      <c r="G2896" s="10"/>
      <c r="I2896" s="10"/>
      <c r="J2896" s="10"/>
      <c r="K2896" s="10"/>
      <c r="M2896" s="10"/>
      <c r="O2896" s="29"/>
    </row>
    <row r="2897" spans="3:15" s="12" customFormat="1" ht="11.25">
      <c r="C2897" s="125"/>
      <c r="G2897" s="10"/>
      <c r="I2897" s="10"/>
      <c r="J2897" s="10"/>
      <c r="K2897" s="10"/>
      <c r="M2897" s="10"/>
      <c r="O2897" s="29"/>
    </row>
    <row r="2898" spans="3:15" s="12" customFormat="1" ht="11.25">
      <c r="C2898" s="125"/>
      <c r="G2898" s="10"/>
      <c r="I2898" s="10"/>
      <c r="J2898" s="10"/>
      <c r="K2898" s="10"/>
      <c r="M2898" s="10"/>
      <c r="O2898" s="29"/>
    </row>
    <row r="2899" spans="3:15" s="12" customFormat="1" ht="11.25">
      <c r="C2899" s="125"/>
      <c r="G2899" s="10"/>
      <c r="I2899" s="10"/>
      <c r="J2899" s="10"/>
      <c r="K2899" s="10"/>
      <c r="M2899" s="10"/>
      <c r="O2899" s="29"/>
    </row>
    <row r="2900" spans="3:15" s="12" customFormat="1" ht="11.25">
      <c r="C2900" s="125"/>
      <c r="G2900" s="10"/>
      <c r="I2900" s="10"/>
      <c r="J2900" s="10"/>
      <c r="K2900" s="10"/>
      <c r="M2900" s="10"/>
      <c r="O2900" s="29"/>
    </row>
    <row r="2901" spans="3:15" s="12" customFormat="1" ht="11.25">
      <c r="C2901" s="125"/>
      <c r="G2901" s="10"/>
      <c r="I2901" s="10"/>
      <c r="J2901" s="10"/>
      <c r="K2901" s="10"/>
      <c r="M2901" s="10"/>
      <c r="O2901" s="29"/>
    </row>
    <row r="2902" spans="3:15" s="12" customFormat="1" ht="11.25">
      <c r="C2902" s="125"/>
      <c r="G2902" s="10"/>
      <c r="I2902" s="10"/>
      <c r="J2902" s="10"/>
      <c r="K2902" s="10"/>
      <c r="M2902" s="10"/>
      <c r="O2902" s="29"/>
    </row>
    <row r="2903" spans="3:15" s="12" customFormat="1" ht="11.25">
      <c r="C2903" s="125"/>
      <c r="G2903" s="10"/>
      <c r="I2903" s="10"/>
      <c r="J2903" s="10"/>
      <c r="K2903" s="10"/>
      <c r="M2903" s="10"/>
      <c r="O2903" s="29"/>
    </row>
    <row r="2904" spans="3:15" s="12" customFormat="1" ht="11.25">
      <c r="C2904" s="125"/>
      <c r="G2904" s="10"/>
      <c r="I2904" s="10"/>
      <c r="J2904" s="10"/>
      <c r="K2904" s="10"/>
      <c r="M2904" s="10"/>
      <c r="O2904" s="29"/>
    </row>
    <row r="2905" spans="3:15" s="12" customFormat="1" ht="11.25">
      <c r="C2905" s="125"/>
      <c r="G2905" s="10"/>
      <c r="I2905" s="10"/>
      <c r="J2905" s="10"/>
      <c r="K2905" s="10"/>
      <c r="M2905" s="10"/>
      <c r="O2905" s="29"/>
    </row>
    <row r="2906" spans="3:15" s="12" customFormat="1" ht="11.25">
      <c r="C2906" s="125"/>
      <c r="G2906" s="10"/>
      <c r="I2906" s="10"/>
      <c r="J2906" s="10"/>
      <c r="K2906" s="10"/>
      <c r="M2906" s="10"/>
      <c r="O2906" s="29"/>
    </row>
    <row r="2907" spans="3:15" s="12" customFormat="1" ht="11.25">
      <c r="C2907" s="125"/>
      <c r="G2907" s="10"/>
      <c r="I2907" s="10"/>
      <c r="J2907" s="10"/>
      <c r="K2907" s="10"/>
      <c r="M2907" s="10"/>
      <c r="O2907" s="29"/>
    </row>
    <row r="2908" spans="3:15" s="12" customFormat="1" ht="11.25">
      <c r="C2908" s="125"/>
      <c r="G2908" s="10"/>
      <c r="I2908" s="10"/>
      <c r="J2908" s="10"/>
      <c r="K2908" s="10"/>
      <c r="M2908" s="10"/>
      <c r="O2908" s="29"/>
    </row>
    <row r="2909" spans="3:15" s="12" customFormat="1" ht="11.25">
      <c r="C2909" s="125"/>
      <c r="G2909" s="10"/>
      <c r="I2909" s="10"/>
      <c r="J2909" s="10"/>
      <c r="K2909" s="10"/>
      <c r="M2909" s="10"/>
      <c r="O2909" s="29"/>
    </row>
    <row r="2910" spans="3:15" s="12" customFormat="1" ht="11.25">
      <c r="C2910" s="125"/>
      <c r="G2910" s="10"/>
      <c r="I2910" s="10"/>
      <c r="J2910" s="10"/>
      <c r="K2910" s="10"/>
      <c r="M2910" s="10"/>
      <c r="O2910" s="29"/>
    </row>
    <row r="2911" spans="3:15" s="12" customFormat="1" ht="11.25">
      <c r="C2911" s="125"/>
      <c r="G2911" s="10"/>
      <c r="I2911" s="10"/>
      <c r="J2911" s="10"/>
      <c r="K2911" s="10"/>
      <c r="M2911" s="10"/>
      <c r="O2911" s="29"/>
    </row>
    <row r="2912" spans="3:15" s="12" customFormat="1" ht="11.25">
      <c r="C2912" s="125"/>
      <c r="G2912" s="10"/>
      <c r="I2912" s="10"/>
      <c r="J2912" s="10"/>
      <c r="K2912" s="10"/>
      <c r="M2912" s="10"/>
      <c r="O2912" s="29"/>
    </row>
    <row r="2913" spans="3:15" s="12" customFormat="1" ht="11.25">
      <c r="C2913" s="125"/>
      <c r="G2913" s="10"/>
      <c r="I2913" s="10"/>
      <c r="J2913" s="10"/>
      <c r="K2913" s="10"/>
      <c r="M2913" s="10"/>
      <c r="O2913" s="29"/>
    </row>
    <row r="2914" spans="3:15" s="12" customFormat="1" ht="11.25">
      <c r="C2914" s="125"/>
      <c r="G2914" s="10"/>
      <c r="I2914" s="10"/>
      <c r="J2914" s="10"/>
      <c r="K2914" s="10"/>
      <c r="M2914" s="10"/>
      <c r="O2914" s="29"/>
    </row>
    <row r="2915" spans="3:15" s="12" customFormat="1" ht="11.25">
      <c r="C2915" s="125"/>
      <c r="G2915" s="10"/>
      <c r="I2915" s="10"/>
      <c r="J2915" s="10"/>
      <c r="K2915" s="10"/>
      <c r="M2915" s="10"/>
      <c r="O2915" s="29"/>
    </row>
    <row r="2916" spans="3:15" s="12" customFormat="1" ht="11.25">
      <c r="C2916" s="125"/>
      <c r="G2916" s="10"/>
      <c r="I2916" s="10"/>
      <c r="J2916" s="10"/>
      <c r="K2916" s="10"/>
      <c r="M2916" s="10"/>
      <c r="O2916" s="29"/>
    </row>
    <row r="2917" spans="3:15" s="12" customFormat="1" ht="11.25">
      <c r="C2917" s="125"/>
      <c r="G2917" s="10"/>
      <c r="I2917" s="10"/>
      <c r="J2917" s="10"/>
      <c r="K2917" s="10"/>
      <c r="M2917" s="10"/>
      <c r="O2917" s="29"/>
    </row>
    <row r="2918" spans="3:15" s="12" customFormat="1" ht="11.25">
      <c r="C2918" s="125"/>
      <c r="G2918" s="10"/>
      <c r="I2918" s="10"/>
      <c r="J2918" s="10"/>
      <c r="K2918" s="10"/>
      <c r="M2918" s="10"/>
      <c r="O2918" s="29"/>
    </row>
    <row r="2919" spans="3:15" s="12" customFormat="1" ht="11.25">
      <c r="C2919" s="125"/>
      <c r="G2919" s="10"/>
      <c r="I2919" s="10"/>
      <c r="J2919" s="10"/>
      <c r="K2919" s="10"/>
      <c r="M2919" s="10"/>
      <c r="O2919" s="29"/>
    </row>
    <row r="2920" spans="3:15" s="12" customFormat="1" ht="11.25">
      <c r="C2920" s="125"/>
      <c r="G2920" s="10"/>
      <c r="I2920" s="10"/>
      <c r="J2920" s="10"/>
      <c r="K2920" s="10"/>
      <c r="M2920" s="10"/>
      <c r="O2920" s="29"/>
    </row>
    <row r="2921" spans="3:15" s="12" customFormat="1" ht="11.25">
      <c r="C2921" s="125"/>
      <c r="G2921" s="10"/>
      <c r="I2921" s="10"/>
      <c r="J2921" s="10"/>
      <c r="K2921" s="10"/>
      <c r="M2921" s="10"/>
      <c r="O2921" s="29"/>
    </row>
    <row r="2922" spans="3:15" s="12" customFormat="1" ht="11.25">
      <c r="C2922" s="125"/>
      <c r="G2922" s="10"/>
      <c r="I2922" s="10"/>
      <c r="J2922" s="10"/>
      <c r="K2922" s="10"/>
      <c r="M2922" s="10"/>
      <c r="O2922" s="29"/>
    </row>
    <row r="2923" spans="3:15" s="12" customFormat="1" ht="11.25">
      <c r="C2923" s="125"/>
      <c r="G2923" s="10"/>
      <c r="I2923" s="10"/>
      <c r="J2923" s="10"/>
      <c r="K2923" s="10"/>
      <c r="M2923" s="10"/>
      <c r="O2923" s="29"/>
    </row>
    <row r="2924" spans="3:15" s="12" customFormat="1" ht="11.25">
      <c r="C2924" s="125"/>
      <c r="G2924" s="10"/>
      <c r="I2924" s="10"/>
      <c r="J2924" s="10"/>
      <c r="K2924" s="10"/>
      <c r="M2924" s="10"/>
      <c r="O2924" s="29"/>
    </row>
    <row r="2925" spans="3:15" s="12" customFormat="1" ht="11.25">
      <c r="C2925" s="125"/>
      <c r="G2925" s="10"/>
      <c r="I2925" s="10"/>
      <c r="J2925" s="10"/>
      <c r="K2925" s="10"/>
      <c r="M2925" s="10"/>
      <c r="O2925" s="29"/>
    </row>
    <row r="2926" spans="3:15" s="12" customFormat="1" ht="11.25">
      <c r="C2926" s="125"/>
      <c r="G2926" s="10"/>
      <c r="I2926" s="10"/>
      <c r="J2926" s="10"/>
      <c r="K2926" s="10"/>
      <c r="M2926" s="10"/>
      <c r="O2926" s="29"/>
    </row>
    <row r="2927" spans="3:15" s="12" customFormat="1" ht="11.25">
      <c r="C2927" s="125"/>
      <c r="G2927" s="10"/>
      <c r="I2927" s="10"/>
      <c r="J2927" s="10"/>
      <c r="K2927" s="10"/>
      <c r="M2927" s="10"/>
      <c r="O2927" s="29"/>
    </row>
    <row r="2928" spans="3:15" s="12" customFormat="1" ht="11.25">
      <c r="C2928" s="125"/>
      <c r="G2928" s="10"/>
      <c r="I2928" s="10"/>
      <c r="J2928" s="10"/>
      <c r="K2928" s="10"/>
      <c r="M2928" s="10"/>
      <c r="O2928" s="29"/>
    </row>
    <row r="2929" spans="3:15" s="12" customFormat="1" ht="11.25">
      <c r="C2929" s="125"/>
      <c r="G2929" s="10"/>
      <c r="I2929" s="10"/>
      <c r="J2929" s="10"/>
      <c r="K2929" s="10"/>
      <c r="M2929" s="10"/>
      <c r="O2929" s="29"/>
    </row>
    <row r="2930" spans="3:15" s="12" customFormat="1" ht="11.25">
      <c r="C2930" s="125"/>
      <c r="G2930" s="10"/>
      <c r="I2930" s="10"/>
      <c r="J2930" s="10"/>
      <c r="K2930" s="10"/>
      <c r="M2930" s="10"/>
      <c r="O2930" s="29"/>
    </row>
    <row r="2931" spans="3:15" s="12" customFormat="1" ht="11.25">
      <c r="C2931" s="125"/>
      <c r="G2931" s="10"/>
      <c r="I2931" s="10"/>
      <c r="J2931" s="10"/>
      <c r="K2931" s="10"/>
      <c r="M2931" s="10"/>
      <c r="O2931" s="29"/>
    </row>
    <row r="2932" spans="3:15" s="12" customFormat="1" ht="11.25">
      <c r="C2932" s="125"/>
      <c r="G2932" s="10"/>
      <c r="I2932" s="10"/>
      <c r="J2932" s="10"/>
      <c r="K2932" s="10"/>
      <c r="M2932" s="10"/>
      <c r="O2932" s="29"/>
    </row>
    <row r="2933" spans="3:15" s="12" customFormat="1" ht="11.25">
      <c r="C2933" s="125"/>
      <c r="G2933" s="10"/>
      <c r="I2933" s="10"/>
      <c r="J2933" s="10"/>
      <c r="K2933" s="10"/>
      <c r="M2933" s="10"/>
      <c r="O2933" s="29"/>
    </row>
    <row r="2934" spans="3:15" s="12" customFormat="1" ht="11.25">
      <c r="C2934" s="125"/>
      <c r="G2934" s="10"/>
      <c r="I2934" s="10"/>
      <c r="J2934" s="10"/>
      <c r="K2934" s="10"/>
      <c r="M2934" s="10"/>
      <c r="O2934" s="29"/>
    </row>
    <row r="2935" spans="3:15" s="12" customFormat="1" ht="11.25">
      <c r="C2935" s="125"/>
      <c r="G2935" s="10"/>
      <c r="I2935" s="10"/>
      <c r="J2935" s="10"/>
      <c r="K2935" s="10"/>
      <c r="M2935" s="10"/>
      <c r="O2935" s="29"/>
    </row>
    <row r="2936" spans="3:15" s="12" customFormat="1" ht="11.25">
      <c r="C2936" s="125"/>
      <c r="G2936" s="10"/>
      <c r="I2936" s="10"/>
      <c r="J2936" s="10"/>
      <c r="K2936" s="10"/>
      <c r="M2936" s="10"/>
      <c r="O2936" s="29"/>
    </row>
    <row r="2937" spans="3:15" s="12" customFormat="1" ht="11.25">
      <c r="C2937" s="125"/>
      <c r="G2937" s="10"/>
      <c r="I2937" s="10"/>
      <c r="J2937" s="10"/>
      <c r="K2937" s="10"/>
      <c r="M2937" s="10"/>
      <c r="O2937" s="29"/>
    </row>
    <row r="2938" spans="3:15" s="12" customFormat="1" ht="11.25">
      <c r="C2938" s="125"/>
      <c r="G2938" s="10"/>
      <c r="I2938" s="10"/>
      <c r="J2938" s="10"/>
      <c r="K2938" s="10"/>
      <c r="M2938" s="10"/>
      <c r="O2938" s="29"/>
    </row>
    <row r="2939" spans="3:15" s="12" customFormat="1" ht="11.25">
      <c r="C2939" s="125"/>
      <c r="G2939" s="10"/>
      <c r="I2939" s="10"/>
      <c r="J2939" s="10"/>
      <c r="K2939" s="10"/>
      <c r="M2939" s="10"/>
      <c r="O2939" s="29"/>
    </row>
    <row r="2940" spans="3:15" s="12" customFormat="1" ht="11.25">
      <c r="C2940" s="125"/>
      <c r="G2940" s="10"/>
      <c r="I2940" s="10"/>
      <c r="J2940" s="10"/>
      <c r="K2940" s="10"/>
      <c r="M2940" s="10"/>
      <c r="O2940" s="29"/>
    </row>
    <row r="2941" spans="3:15" s="12" customFormat="1" ht="11.25">
      <c r="C2941" s="125"/>
      <c r="G2941" s="10"/>
      <c r="I2941" s="10"/>
      <c r="J2941" s="10"/>
      <c r="K2941" s="10"/>
      <c r="M2941" s="10"/>
      <c r="O2941" s="29"/>
    </row>
    <row r="2942" spans="3:15" s="12" customFormat="1" ht="11.25">
      <c r="C2942" s="125"/>
      <c r="G2942" s="10"/>
      <c r="I2942" s="10"/>
      <c r="J2942" s="10"/>
      <c r="K2942" s="10"/>
      <c r="M2942" s="10"/>
      <c r="O2942" s="29"/>
    </row>
    <row r="2943" spans="3:15" s="12" customFormat="1" ht="11.25">
      <c r="C2943" s="125"/>
      <c r="G2943" s="10"/>
      <c r="I2943" s="10"/>
      <c r="J2943" s="10"/>
      <c r="K2943" s="10"/>
      <c r="M2943" s="10"/>
      <c r="O2943" s="29"/>
    </row>
    <row r="2944" spans="3:15" s="12" customFormat="1" ht="11.25">
      <c r="C2944" s="125"/>
      <c r="G2944" s="10"/>
      <c r="I2944" s="10"/>
      <c r="J2944" s="10"/>
      <c r="K2944" s="10"/>
      <c r="M2944" s="10"/>
      <c r="O2944" s="29"/>
    </row>
    <row r="2945" spans="3:15" s="12" customFormat="1" ht="11.25">
      <c r="C2945" s="125"/>
      <c r="G2945" s="10"/>
      <c r="I2945" s="10"/>
      <c r="J2945" s="10"/>
      <c r="K2945" s="10"/>
      <c r="M2945" s="10"/>
      <c r="O2945" s="29"/>
    </row>
    <row r="2946" spans="3:15" s="12" customFormat="1" ht="11.25">
      <c r="C2946" s="125"/>
      <c r="G2946" s="10"/>
      <c r="I2946" s="10"/>
      <c r="J2946" s="10"/>
      <c r="K2946" s="10"/>
      <c r="M2946" s="10"/>
      <c r="O2946" s="29"/>
    </row>
    <row r="2947" spans="3:15" s="12" customFormat="1" ht="11.25">
      <c r="C2947" s="125"/>
      <c r="G2947" s="10"/>
      <c r="I2947" s="10"/>
      <c r="J2947" s="10"/>
      <c r="K2947" s="10"/>
      <c r="M2947" s="10"/>
      <c r="O2947" s="29"/>
    </row>
    <row r="2948" spans="3:15" s="12" customFormat="1" ht="11.25">
      <c r="C2948" s="125"/>
      <c r="G2948" s="10"/>
      <c r="I2948" s="10"/>
      <c r="J2948" s="10"/>
      <c r="K2948" s="10"/>
      <c r="M2948" s="10"/>
      <c r="O2948" s="29"/>
    </row>
    <row r="2949" spans="3:15" s="12" customFormat="1" ht="11.25">
      <c r="C2949" s="125"/>
      <c r="G2949" s="10"/>
      <c r="I2949" s="10"/>
      <c r="J2949" s="10"/>
      <c r="K2949" s="10"/>
      <c r="M2949" s="10"/>
      <c r="O2949" s="29"/>
    </row>
    <row r="2950" spans="3:15" s="12" customFormat="1" ht="11.25">
      <c r="C2950" s="125"/>
      <c r="G2950" s="10"/>
      <c r="I2950" s="10"/>
      <c r="J2950" s="10"/>
      <c r="K2950" s="10"/>
      <c r="M2950" s="10"/>
      <c r="O2950" s="29"/>
    </row>
    <row r="2951" spans="3:15" s="12" customFormat="1" ht="11.25">
      <c r="C2951" s="125"/>
      <c r="G2951" s="10"/>
      <c r="I2951" s="10"/>
      <c r="J2951" s="10"/>
      <c r="K2951" s="10"/>
      <c r="M2951" s="10"/>
      <c r="O2951" s="29"/>
    </row>
    <row r="2952" spans="3:15" s="12" customFormat="1" ht="11.25">
      <c r="C2952" s="125"/>
      <c r="G2952" s="10"/>
      <c r="I2952" s="10"/>
      <c r="J2952" s="10"/>
      <c r="K2952" s="10"/>
      <c r="M2952" s="10"/>
      <c r="O2952" s="29"/>
    </row>
    <row r="2953" spans="3:15" s="12" customFormat="1" ht="11.25">
      <c r="C2953" s="125"/>
      <c r="G2953" s="10"/>
      <c r="I2953" s="10"/>
      <c r="J2953" s="10"/>
      <c r="K2953" s="10"/>
      <c r="M2953" s="10"/>
      <c r="O2953" s="29"/>
    </row>
    <row r="2954" spans="3:15" s="12" customFormat="1" ht="11.25">
      <c r="C2954" s="125"/>
      <c r="G2954" s="10"/>
      <c r="I2954" s="10"/>
      <c r="J2954" s="10"/>
      <c r="K2954" s="10"/>
      <c r="M2954" s="10"/>
      <c r="O2954" s="29"/>
    </row>
    <row r="2955" spans="3:15" s="12" customFormat="1" ht="11.25">
      <c r="C2955" s="125"/>
      <c r="G2955" s="10"/>
      <c r="I2955" s="10"/>
      <c r="J2955" s="10"/>
      <c r="K2955" s="10"/>
      <c r="M2955" s="10"/>
      <c r="O2955" s="29"/>
    </row>
    <row r="2956" spans="3:15" s="12" customFormat="1" ht="11.25">
      <c r="C2956" s="125"/>
      <c r="G2956" s="10"/>
      <c r="I2956" s="10"/>
      <c r="J2956" s="10"/>
      <c r="K2956" s="10"/>
      <c r="M2956" s="10"/>
      <c r="O2956" s="29"/>
    </row>
    <row r="2957" spans="3:15" s="12" customFormat="1" ht="11.25">
      <c r="C2957" s="125"/>
      <c r="G2957" s="10"/>
      <c r="I2957" s="10"/>
      <c r="J2957" s="10"/>
      <c r="K2957" s="10"/>
      <c r="M2957" s="10"/>
      <c r="O2957" s="29"/>
    </row>
    <row r="2958" spans="3:15" s="12" customFormat="1" ht="11.25">
      <c r="C2958" s="125"/>
      <c r="G2958" s="10"/>
      <c r="I2958" s="10"/>
      <c r="J2958" s="10"/>
      <c r="K2958" s="10"/>
      <c r="M2958" s="10"/>
      <c r="O2958" s="29"/>
    </row>
    <row r="2959" spans="3:15" s="12" customFormat="1" ht="11.25">
      <c r="C2959" s="125"/>
      <c r="G2959" s="10"/>
      <c r="I2959" s="10"/>
      <c r="J2959" s="10"/>
      <c r="K2959" s="10"/>
      <c r="M2959" s="10"/>
      <c r="O2959" s="29"/>
    </row>
    <row r="2960" spans="3:15" s="12" customFormat="1" ht="11.25">
      <c r="C2960" s="125"/>
      <c r="G2960" s="10"/>
      <c r="I2960" s="10"/>
      <c r="J2960" s="10"/>
      <c r="K2960" s="10"/>
      <c r="M2960" s="10"/>
      <c r="O2960" s="29"/>
    </row>
    <row r="2961" spans="3:15" s="12" customFormat="1" ht="11.25">
      <c r="C2961" s="125"/>
      <c r="G2961" s="10"/>
      <c r="I2961" s="10"/>
      <c r="J2961" s="10"/>
      <c r="K2961" s="10"/>
      <c r="M2961" s="10"/>
      <c r="O2961" s="29"/>
    </row>
    <row r="2962" spans="3:15" s="12" customFormat="1" ht="11.25">
      <c r="C2962" s="125"/>
      <c r="G2962" s="10"/>
      <c r="I2962" s="10"/>
      <c r="J2962" s="10"/>
      <c r="K2962" s="10"/>
      <c r="M2962" s="10"/>
      <c r="O2962" s="29"/>
    </row>
    <row r="2963" spans="3:15" s="12" customFormat="1" ht="11.25">
      <c r="C2963" s="125"/>
      <c r="G2963" s="10"/>
      <c r="I2963" s="10"/>
      <c r="J2963" s="10"/>
      <c r="K2963" s="10"/>
      <c r="M2963" s="10"/>
      <c r="O2963" s="29"/>
    </row>
    <row r="2964" spans="3:15" s="12" customFormat="1" ht="11.25">
      <c r="C2964" s="125"/>
      <c r="G2964" s="10"/>
      <c r="I2964" s="10"/>
      <c r="J2964" s="10"/>
      <c r="K2964" s="10"/>
      <c r="M2964" s="10"/>
      <c r="O2964" s="29"/>
    </row>
    <row r="2965" spans="3:15" s="12" customFormat="1" ht="11.25">
      <c r="C2965" s="125"/>
      <c r="G2965" s="10"/>
      <c r="I2965" s="10"/>
      <c r="J2965" s="10"/>
      <c r="K2965" s="10"/>
      <c r="M2965" s="10"/>
      <c r="O2965" s="29"/>
    </row>
    <row r="2966" spans="3:15" s="12" customFormat="1" ht="11.25">
      <c r="C2966" s="125"/>
      <c r="G2966" s="10"/>
      <c r="I2966" s="10"/>
      <c r="J2966" s="10"/>
      <c r="K2966" s="10"/>
      <c r="M2966" s="10"/>
      <c r="O2966" s="29"/>
    </row>
    <row r="2967" spans="3:15" s="12" customFormat="1" ht="11.25">
      <c r="C2967" s="125"/>
      <c r="G2967" s="10"/>
      <c r="I2967" s="10"/>
      <c r="J2967" s="10"/>
      <c r="K2967" s="10"/>
      <c r="M2967" s="10"/>
      <c r="O2967" s="29"/>
    </row>
    <row r="2968" spans="3:15" s="12" customFormat="1" ht="11.25">
      <c r="C2968" s="125"/>
      <c r="G2968" s="10"/>
      <c r="I2968" s="10"/>
      <c r="J2968" s="10"/>
      <c r="K2968" s="10"/>
      <c r="M2968" s="10"/>
      <c r="O2968" s="29"/>
    </row>
    <row r="2969" spans="3:15" s="12" customFormat="1" ht="11.25">
      <c r="C2969" s="125"/>
      <c r="G2969" s="10"/>
      <c r="I2969" s="10"/>
      <c r="J2969" s="10"/>
      <c r="K2969" s="10"/>
      <c r="M2969" s="10"/>
      <c r="O2969" s="29"/>
    </row>
    <row r="2970" spans="3:15" s="12" customFormat="1" ht="11.25">
      <c r="C2970" s="125"/>
      <c r="G2970" s="10"/>
      <c r="I2970" s="10"/>
      <c r="J2970" s="10"/>
      <c r="K2970" s="10"/>
      <c r="M2970" s="10"/>
      <c r="O2970" s="29"/>
    </row>
    <row r="2971" spans="3:15" s="12" customFormat="1" ht="11.25">
      <c r="C2971" s="125"/>
      <c r="G2971" s="10"/>
      <c r="I2971" s="10"/>
      <c r="J2971" s="10"/>
      <c r="K2971" s="10"/>
      <c r="M2971" s="10"/>
      <c r="O2971" s="29"/>
    </row>
    <row r="2972" spans="3:15" s="12" customFormat="1" ht="11.25">
      <c r="C2972" s="125"/>
      <c r="G2972" s="10"/>
      <c r="I2972" s="10"/>
      <c r="J2972" s="10"/>
      <c r="K2972" s="10"/>
      <c r="M2972" s="10"/>
      <c r="O2972" s="29"/>
    </row>
    <row r="2973" spans="3:15" s="12" customFormat="1" ht="11.25">
      <c r="C2973" s="125"/>
      <c r="G2973" s="10"/>
      <c r="I2973" s="10"/>
      <c r="J2973" s="10"/>
      <c r="K2973" s="10"/>
      <c r="M2973" s="10"/>
      <c r="O2973" s="29"/>
    </row>
    <row r="2974" spans="3:15" s="12" customFormat="1" ht="11.25">
      <c r="C2974" s="125"/>
      <c r="G2974" s="10"/>
      <c r="I2974" s="10"/>
      <c r="J2974" s="10"/>
      <c r="K2974" s="10"/>
      <c r="M2974" s="10"/>
      <c r="O2974" s="29"/>
    </row>
    <row r="2975" spans="3:15" s="12" customFormat="1" ht="11.25">
      <c r="C2975" s="125"/>
      <c r="G2975" s="10"/>
      <c r="I2975" s="10"/>
      <c r="J2975" s="10"/>
      <c r="K2975" s="10"/>
      <c r="M2975" s="10"/>
      <c r="O2975" s="29"/>
    </row>
    <row r="2976" spans="3:15" s="12" customFormat="1" ht="11.25">
      <c r="C2976" s="125"/>
      <c r="G2976" s="10"/>
      <c r="I2976" s="10"/>
      <c r="J2976" s="10"/>
      <c r="K2976" s="10"/>
      <c r="M2976" s="10"/>
      <c r="O2976" s="29"/>
    </row>
    <row r="2977" spans="3:15" s="12" customFormat="1" ht="11.25">
      <c r="C2977" s="125"/>
      <c r="G2977" s="10"/>
      <c r="I2977" s="10"/>
      <c r="J2977" s="10"/>
      <c r="K2977" s="10"/>
      <c r="M2977" s="10"/>
      <c r="O2977" s="29"/>
    </row>
    <row r="2978" spans="3:15" s="12" customFormat="1" ht="11.25">
      <c r="C2978" s="125"/>
      <c r="G2978" s="10"/>
      <c r="I2978" s="10"/>
      <c r="J2978" s="10"/>
      <c r="K2978" s="10"/>
      <c r="M2978" s="10"/>
      <c r="O2978" s="29"/>
    </row>
    <row r="2979" spans="3:15" s="12" customFormat="1" ht="11.25">
      <c r="C2979" s="125"/>
      <c r="G2979" s="10"/>
      <c r="I2979" s="10"/>
      <c r="J2979" s="10"/>
      <c r="K2979" s="10"/>
      <c r="M2979" s="10"/>
      <c r="O2979" s="29"/>
    </row>
    <row r="2980" spans="3:15" s="12" customFormat="1" ht="11.25">
      <c r="C2980" s="125"/>
      <c r="G2980" s="10"/>
      <c r="I2980" s="10"/>
      <c r="J2980" s="10"/>
      <c r="K2980" s="10"/>
      <c r="M2980" s="10"/>
      <c r="O2980" s="29"/>
    </row>
    <row r="2981" spans="3:15" s="12" customFormat="1" ht="11.25">
      <c r="C2981" s="125"/>
      <c r="G2981" s="10"/>
      <c r="I2981" s="10"/>
      <c r="J2981" s="10"/>
      <c r="K2981" s="10"/>
      <c r="M2981" s="10"/>
      <c r="O2981" s="29"/>
    </row>
    <row r="2982" spans="3:15" s="12" customFormat="1" ht="11.25">
      <c r="C2982" s="125"/>
      <c r="G2982" s="10"/>
      <c r="I2982" s="10"/>
      <c r="J2982" s="10"/>
      <c r="K2982" s="10"/>
      <c r="M2982" s="10"/>
      <c r="O2982" s="29"/>
    </row>
    <row r="2983" spans="3:15" s="12" customFormat="1" ht="11.25">
      <c r="C2983" s="125"/>
      <c r="G2983" s="10"/>
      <c r="I2983" s="10"/>
      <c r="J2983" s="10"/>
      <c r="K2983" s="10"/>
      <c r="M2983" s="10"/>
      <c r="O2983" s="29"/>
    </row>
    <row r="2984" spans="3:15" s="12" customFormat="1" ht="11.25">
      <c r="C2984" s="125"/>
      <c r="G2984" s="10"/>
      <c r="I2984" s="10"/>
      <c r="J2984" s="10"/>
      <c r="K2984" s="10"/>
      <c r="M2984" s="10"/>
      <c r="O2984" s="29"/>
    </row>
    <row r="2985" spans="3:15" s="12" customFormat="1" ht="11.25">
      <c r="C2985" s="125"/>
      <c r="G2985" s="10"/>
      <c r="I2985" s="10"/>
      <c r="J2985" s="10"/>
      <c r="K2985" s="10"/>
      <c r="M2985" s="10"/>
      <c r="O2985" s="29"/>
    </row>
    <row r="2986" spans="3:15" s="12" customFormat="1" ht="11.25">
      <c r="C2986" s="125"/>
      <c r="G2986" s="10"/>
      <c r="I2986" s="10"/>
      <c r="J2986" s="10"/>
      <c r="K2986" s="10"/>
      <c r="M2986" s="10"/>
      <c r="O2986" s="29"/>
    </row>
    <row r="2987" spans="3:15" s="12" customFormat="1" ht="11.25">
      <c r="C2987" s="125"/>
      <c r="G2987" s="10"/>
      <c r="I2987" s="10"/>
      <c r="J2987" s="10"/>
      <c r="K2987" s="10"/>
      <c r="M2987" s="10"/>
      <c r="O2987" s="29"/>
    </row>
    <row r="2988" spans="3:15" s="12" customFormat="1" ht="11.25">
      <c r="C2988" s="125"/>
      <c r="G2988" s="10"/>
      <c r="I2988" s="10"/>
      <c r="J2988" s="10"/>
      <c r="K2988" s="10"/>
      <c r="M2988" s="10"/>
      <c r="O2988" s="29"/>
    </row>
    <row r="2989" spans="3:15" s="12" customFormat="1" ht="11.25">
      <c r="C2989" s="125"/>
      <c r="G2989" s="10"/>
      <c r="I2989" s="10"/>
      <c r="J2989" s="10"/>
      <c r="K2989" s="10"/>
      <c r="M2989" s="10"/>
      <c r="O2989" s="29"/>
    </row>
    <row r="2990" spans="3:15" s="12" customFormat="1" ht="11.25">
      <c r="C2990" s="125"/>
      <c r="G2990" s="10"/>
      <c r="I2990" s="10"/>
      <c r="J2990" s="10"/>
      <c r="K2990" s="10"/>
      <c r="M2990" s="10"/>
      <c r="O2990" s="29"/>
    </row>
    <row r="2991" spans="3:15" s="12" customFormat="1" ht="11.25">
      <c r="C2991" s="125"/>
      <c r="G2991" s="10"/>
      <c r="I2991" s="10"/>
      <c r="J2991" s="10"/>
      <c r="K2991" s="10"/>
      <c r="M2991" s="10"/>
      <c r="O2991" s="29"/>
    </row>
    <row r="2992" spans="3:15" s="12" customFormat="1" ht="11.25">
      <c r="C2992" s="125"/>
      <c r="G2992" s="10"/>
      <c r="I2992" s="10"/>
      <c r="J2992" s="10"/>
      <c r="K2992" s="10"/>
      <c r="M2992" s="10"/>
      <c r="O2992" s="29"/>
    </row>
    <row r="2993" spans="3:15" s="12" customFormat="1" ht="11.25">
      <c r="C2993" s="125"/>
      <c r="G2993" s="10"/>
      <c r="I2993" s="10"/>
      <c r="J2993" s="10"/>
      <c r="K2993" s="10"/>
      <c r="M2993" s="10"/>
      <c r="O2993" s="29"/>
    </row>
    <row r="2994" spans="3:15" s="12" customFormat="1" ht="11.25">
      <c r="C2994" s="125"/>
      <c r="G2994" s="10"/>
      <c r="I2994" s="10"/>
      <c r="J2994" s="10"/>
      <c r="K2994" s="10"/>
      <c r="M2994" s="10"/>
      <c r="O2994" s="29"/>
    </row>
    <row r="2995" spans="3:15" s="12" customFormat="1" ht="11.25">
      <c r="C2995" s="125"/>
      <c r="G2995" s="10"/>
      <c r="I2995" s="10"/>
      <c r="J2995" s="10"/>
      <c r="K2995" s="10"/>
      <c r="M2995" s="10"/>
      <c r="O2995" s="29"/>
    </row>
    <row r="2996" spans="3:15" s="12" customFormat="1" ht="11.25">
      <c r="C2996" s="125"/>
      <c r="G2996" s="10"/>
      <c r="I2996" s="10"/>
      <c r="J2996" s="10"/>
      <c r="K2996" s="10"/>
      <c r="M2996" s="10"/>
      <c r="O2996" s="29"/>
    </row>
    <row r="2997" spans="3:15" s="12" customFormat="1" ht="11.25">
      <c r="C2997" s="125"/>
      <c r="G2997" s="10"/>
      <c r="I2997" s="10"/>
      <c r="J2997" s="10"/>
      <c r="K2997" s="10"/>
      <c r="M2997" s="10"/>
      <c r="O2997" s="29"/>
    </row>
    <row r="2998" spans="3:15" s="12" customFormat="1" ht="11.25">
      <c r="C2998" s="125"/>
      <c r="G2998" s="10"/>
      <c r="I2998" s="10"/>
      <c r="J2998" s="10"/>
      <c r="K2998" s="10"/>
      <c r="M2998" s="10"/>
      <c r="O2998" s="29"/>
    </row>
    <row r="2999" spans="3:15" s="12" customFormat="1" ht="11.25">
      <c r="C2999" s="125"/>
      <c r="G2999" s="10"/>
      <c r="I2999" s="10"/>
      <c r="J2999" s="10"/>
      <c r="K2999" s="10"/>
      <c r="M2999" s="10"/>
      <c r="O2999" s="29"/>
    </row>
    <row r="3000" spans="3:15" s="12" customFormat="1" ht="11.25">
      <c r="C3000" s="125"/>
      <c r="G3000" s="10"/>
      <c r="I3000" s="10"/>
      <c r="J3000" s="10"/>
      <c r="K3000" s="10"/>
      <c r="M3000" s="10"/>
      <c r="O3000" s="29"/>
    </row>
    <row r="3001" spans="3:15" s="12" customFormat="1" ht="11.25">
      <c r="C3001" s="125"/>
      <c r="G3001" s="10"/>
      <c r="I3001" s="10"/>
      <c r="J3001" s="10"/>
      <c r="K3001" s="10"/>
      <c r="M3001" s="10"/>
      <c r="O3001" s="29"/>
    </row>
    <row r="3002" spans="3:15" s="12" customFormat="1" ht="11.25">
      <c r="C3002" s="125"/>
      <c r="G3002" s="10"/>
      <c r="I3002" s="10"/>
      <c r="J3002" s="10"/>
      <c r="K3002" s="10"/>
      <c r="M3002" s="10"/>
      <c r="O3002" s="29"/>
    </row>
    <row r="3003" spans="3:15" s="12" customFormat="1" ht="11.25">
      <c r="C3003" s="125"/>
      <c r="G3003" s="10"/>
      <c r="I3003" s="10"/>
      <c r="J3003" s="10"/>
      <c r="K3003" s="10"/>
      <c r="M3003" s="10"/>
      <c r="O3003" s="29"/>
    </row>
    <row r="3004" spans="3:15" s="12" customFormat="1" ht="11.25">
      <c r="C3004" s="125"/>
      <c r="G3004" s="10"/>
      <c r="I3004" s="10"/>
      <c r="J3004" s="10"/>
      <c r="K3004" s="10"/>
      <c r="M3004" s="10"/>
      <c r="O3004" s="29"/>
    </row>
    <row r="3005" spans="3:15" s="12" customFormat="1" ht="11.25">
      <c r="C3005" s="125"/>
      <c r="G3005" s="10"/>
      <c r="I3005" s="10"/>
      <c r="J3005" s="10"/>
      <c r="K3005" s="10"/>
      <c r="M3005" s="10"/>
      <c r="O3005" s="29"/>
    </row>
    <row r="3006" spans="3:15" s="12" customFormat="1" ht="11.25">
      <c r="C3006" s="125"/>
      <c r="G3006" s="10"/>
      <c r="I3006" s="10"/>
      <c r="J3006" s="10"/>
      <c r="K3006" s="10"/>
      <c r="M3006" s="10"/>
      <c r="O3006" s="29"/>
    </row>
    <row r="3007" spans="3:15" s="12" customFormat="1" ht="11.25">
      <c r="C3007" s="125"/>
      <c r="G3007" s="10"/>
      <c r="I3007" s="10"/>
      <c r="J3007" s="10"/>
      <c r="K3007" s="10"/>
      <c r="M3007" s="10"/>
      <c r="O3007" s="29"/>
    </row>
    <row r="3008" spans="3:15" s="12" customFormat="1" ht="11.25">
      <c r="C3008" s="125"/>
      <c r="G3008" s="10"/>
      <c r="I3008" s="10"/>
      <c r="J3008" s="10"/>
      <c r="K3008" s="10"/>
      <c r="M3008" s="10"/>
      <c r="O3008" s="29"/>
    </row>
    <row r="3009" spans="3:15" s="12" customFormat="1" ht="11.25">
      <c r="C3009" s="125"/>
      <c r="G3009" s="10"/>
      <c r="I3009" s="10"/>
      <c r="J3009" s="10"/>
      <c r="K3009" s="10"/>
      <c r="M3009" s="10"/>
      <c r="O3009" s="29"/>
    </row>
    <row r="3010" spans="3:15" s="12" customFormat="1" ht="11.25">
      <c r="C3010" s="125"/>
      <c r="G3010" s="10"/>
      <c r="I3010" s="10"/>
      <c r="J3010" s="10"/>
      <c r="K3010" s="10"/>
      <c r="M3010" s="10"/>
      <c r="O3010" s="29"/>
    </row>
    <row r="3011" spans="3:15" s="12" customFormat="1" ht="11.25">
      <c r="C3011" s="125"/>
      <c r="G3011" s="10"/>
      <c r="I3011" s="10"/>
      <c r="J3011" s="10"/>
      <c r="K3011" s="10"/>
      <c r="M3011" s="10"/>
      <c r="O3011" s="29"/>
    </row>
    <row r="3012" spans="3:15" s="12" customFormat="1" ht="11.25">
      <c r="C3012" s="125"/>
      <c r="G3012" s="10"/>
      <c r="I3012" s="10"/>
      <c r="J3012" s="10"/>
      <c r="K3012" s="10"/>
      <c r="M3012" s="10"/>
      <c r="O3012" s="29"/>
    </row>
    <row r="3013" spans="3:15" s="12" customFormat="1" ht="11.25">
      <c r="C3013" s="125"/>
      <c r="G3013" s="10"/>
      <c r="I3013" s="10"/>
      <c r="J3013" s="10"/>
      <c r="K3013" s="10"/>
      <c r="M3013" s="10"/>
      <c r="O3013" s="29"/>
    </row>
    <row r="3014" spans="3:15" s="12" customFormat="1" ht="11.25">
      <c r="C3014" s="125"/>
      <c r="G3014" s="10"/>
      <c r="I3014" s="10"/>
      <c r="J3014" s="10"/>
      <c r="K3014" s="10"/>
      <c r="M3014" s="10"/>
      <c r="O3014" s="29"/>
    </row>
    <row r="3015" spans="3:15" s="12" customFormat="1" ht="11.25">
      <c r="C3015" s="125"/>
      <c r="G3015" s="10"/>
      <c r="I3015" s="10"/>
      <c r="J3015" s="10"/>
      <c r="K3015" s="10"/>
      <c r="M3015" s="10"/>
      <c r="O3015" s="29"/>
    </row>
    <row r="3016" spans="3:15" s="12" customFormat="1" ht="11.25">
      <c r="C3016" s="125"/>
      <c r="G3016" s="10"/>
      <c r="I3016" s="10"/>
      <c r="J3016" s="10"/>
      <c r="K3016" s="10"/>
      <c r="M3016" s="10"/>
      <c r="O3016" s="29"/>
    </row>
    <row r="3017" spans="3:15" s="12" customFormat="1" ht="11.25">
      <c r="C3017" s="125"/>
      <c r="G3017" s="10"/>
      <c r="I3017" s="10"/>
      <c r="J3017" s="10"/>
      <c r="K3017" s="10"/>
      <c r="M3017" s="10"/>
      <c r="O3017" s="29"/>
    </row>
    <row r="3018" spans="3:15" s="12" customFormat="1" ht="11.25">
      <c r="C3018" s="125"/>
      <c r="G3018" s="10"/>
      <c r="I3018" s="10"/>
      <c r="J3018" s="10"/>
      <c r="K3018" s="10"/>
      <c r="M3018" s="10"/>
      <c r="O3018" s="29"/>
    </row>
    <row r="3019" spans="3:15" s="12" customFormat="1" ht="11.25">
      <c r="C3019" s="125"/>
      <c r="G3019" s="10"/>
      <c r="I3019" s="10"/>
      <c r="J3019" s="10"/>
      <c r="K3019" s="10"/>
      <c r="M3019" s="10"/>
      <c r="O3019" s="29"/>
    </row>
    <row r="3020" spans="3:15" s="12" customFormat="1" ht="11.25">
      <c r="C3020" s="125"/>
      <c r="G3020" s="10"/>
      <c r="I3020" s="10"/>
      <c r="J3020" s="10"/>
      <c r="K3020" s="10"/>
      <c r="M3020" s="10"/>
      <c r="O3020" s="29"/>
    </row>
    <row r="3021" spans="3:15" s="12" customFormat="1" ht="11.25">
      <c r="C3021" s="125"/>
      <c r="G3021" s="10"/>
      <c r="I3021" s="10"/>
      <c r="J3021" s="10"/>
      <c r="K3021" s="10"/>
      <c r="M3021" s="10"/>
      <c r="O3021" s="29"/>
    </row>
    <row r="3022" spans="3:15" s="12" customFormat="1" ht="11.25">
      <c r="C3022" s="125"/>
      <c r="G3022" s="10"/>
      <c r="I3022" s="10"/>
      <c r="J3022" s="10"/>
      <c r="K3022" s="10"/>
      <c r="M3022" s="10"/>
      <c r="O3022" s="29"/>
    </row>
    <row r="3023" spans="3:15" s="12" customFormat="1" ht="11.25">
      <c r="C3023" s="125"/>
      <c r="G3023" s="10"/>
      <c r="I3023" s="10"/>
      <c r="J3023" s="10"/>
      <c r="K3023" s="10"/>
      <c r="M3023" s="10"/>
      <c r="O3023" s="29"/>
    </row>
    <row r="3024" spans="3:15" s="12" customFormat="1" ht="11.25">
      <c r="C3024" s="125"/>
      <c r="G3024" s="10"/>
      <c r="I3024" s="10"/>
      <c r="J3024" s="10"/>
      <c r="K3024" s="10"/>
      <c r="M3024" s="10"/>
      <c r="O3024" s="29"/>
    </row>
    <row r="3025" spans="3:15" s="12" customFormat="1" ht="11.25">
      <c r="C3025" s="125"/>
      <c r="G3025" s="10"/>
      <c r="I3025" s="10"/>
      <c r="J3025" s="10"/>
      <c r="K3025" s="10"/>
      <c r="M3025" s="10"/>
      <c r="O3025" s="29"/>
    </row>
    <row r="3026" spans="3:15" s="12" customFormat="1" ht="11.25">
      <c r="C3026" s="125"/>
      <c r="G3026" s="10"/>
      <c r="I3026" s="10"/>
      <c r="J3026" s="10"/>
      <c r="K3026" s="10"/>
      <c r="M3026" s="10"/>
      <c r="O3026" s="29"/>
    </row>
    <row r="3027" spans="3:15" s="12" customFormat="1" ht="11.25">
      <c r="C3027" s="125"/>
      <c r="G3027" s="10"/>
      <c r="I3027" s="10"/>
      <c r="J3027" s="10"/>
      <c r="K3027" s="10"/>
      <c r="M3027" s="10"/>
      <c r="O3027" s="29"/>
    </row>
    <row r="3028" spans="3:15" s="12" customFormat="1" ht="11.25">
      <c r="C3028" s="125"/>
      <c r="G3028" s="10"/>
      <c r="I3028" s="10"/>
      <c r="J3028" s="10"/>
      <c r="K3028" s="10"/>
      <c r="M3028" s="10"/>
      <c r="O3028" s="29"/>
    </row>
    <row r="3029" spans="3:15" s="12" customFormat="1" ht="11.25">
      <c r="C3029" s="125"/>
      <c r="G3029" s="10"/>
      <c r="I3029" s="10"/>
      <c r="J3029" s="10"/>
      <c r="K3029" s="10"/>
      <c r="M3029" s="10"/>
      <c r="O3029" s="29"/>
    </row>
    <row r="3030" spans="3:15" s="12" customFormat="1" ht="11.25">
      <c r="C3030" s="125"/>
      <c r="G3030" s="10"/>
      <c r="I3030" s="10"/>
      <c r="J3030" s="10"/>
      <c r="K3030" s="10"/>
      <c r="M3030" s="10"/>
      <c r="O3030" s="29"/>
    </row>
    <row r="3031" spans="3:15" s="12" customFormat="1" ht="11.25">
      <c r="C3031" s="125"/>
      <c r="G3031" s="10"/>
      <c r="I3031" s="10"/>
      <c r="J3031" s="10"/>
      <c r="K3031" s="10"/>
      <c r="M3031" s="10"/>
      <c r="O3031" s="29"/>
    </row>
    <row r="3032" spans="3:15" s="12" customFormat="1" ht="11.25">
      <c r="C3032" s="125"/>
      <c r="G3032" s="10"/>
      <c r="I3032" s="10"/>
      <c r="J3032" s="10"/>
      <c r="K3032" s="10"/>
      <c r="M3032" s="10"/>
      <c r="O3032" s="29"/>
    </row>
    <row r="3033" spans="3:15" s="12" customFormat="1" ht="11.25">
      <c r="C3033" s="125"/>
      <c r="G3033" s="10"/>
      <c r="I3033" s="10"/>
      <c r="J3033" s="10"/>
      <c r="K3033" s="10"/>
      <c r="M3033" s="10"/>
      <c r="O3033" s="29"/>
    </row>
    <row r="3034" spans="3:15" s="12" customFormat="1" ht="11.25">
      <c r="C3034" s="125"/>
      <c r="G3034" s="10"/>
      <c r="I3034" s="10"/>
      <c r="J3034" s="10"/>
      <c r="K3034" s="10"/>
      <c r="M3034" s="10"/>
      <c r="O3034" s="29"/>
    </row>
    <row r="3035" spans="3:15" s="12" customFormat="1" ht="11.25">
      <c r="C3035" s="125"/>
      <c r="G3035" s="10"/>
      <c r="I3035" s="10"/>
      <c r="J3035" s="10"/>
      <c r="K3035" s="10"/>
      <c r="M3035" s="10"/>
      <c r="O3035" s="29"/>
    </row>
    <row r="3036" spans="3:15" s="12" customFormat="1" ht="11.25">
      <c r="C3036" s="125"/>
      <c r="G3036" s="10"/>
      <c r="I3036" s="10"/>
      <c r="J3036" s="10"/>
      <c r="K3036" s="10"/>
      <c r="M3036" s="10"/>
      <c r="O3036" s="29"/>
    </row>
    <row r="3037" spans="3:15" s="12" customFormat="1" ht="11.25">
      <c r="C3037" s="125"/>
      <c r="G3037" s="10"/>
      <c r="I3037" s="10"/>
      <c r="J3037" s="10"/>
      <c r="K3037" s="10"/>
      <c r="M3037" s="10"/>
      <c r="O3037" s="29"/>
    </row>
    <row r="3038" spans="3:15" s="12" customFormat="1" ht="11.25">
      <c r="C3038" s="125"/>
      <c r="G3038" s="10"/>
      <c r="I3038" s="10"/>
      <c r="J3038" s="10"/>
      <c r="K3038" s="10"/>
      <c r="M3038" s="10"/>
      <c r="O3038" s="29"/>
    </row>
    <row r="3039" spans="3:15" s="12" customFormat="1" ht="11.25">
      <c r="C3039" s="125"/>
      <c r="G3039" s="10"/>
      <c r="I3039" s="10"/>
      <c r="J3039" s="10"/>
      <c r="K3039" s="10"/>
      <c r="M3039" s="10"/>
      <c r="O3039" s="29"/>
    </row>
    <row r="3040" spans="3:15" s="12" customFormat="1" ht="11.25">
      <c r="C3040" s="125"/>
      <c r="G3040" s="10"/>
      <c r="I3040" s="10"/>
      <c r="J3040" s="10"/>
      <c r="K3040" s="10"/>
      <c r="M3040" s="10"/>
      <c r="O3040" s="29"/>
    </row>
    <row r="3041" spans="3:15" s="12" customFormat="1" ht="11.25">
      <c r="C3041" s="125"/>
      <c r="G3041" s="10"/>
      <c r="I3041" s="10"/>
      <c r="J3041" s="10"/>
      <c r="K3041" s="10"/>
      <c r="M3041" s="10"/>
      <c r="O3041" s="29"/>
    </row>
    <row r="3042" spans="3:15" s="12" customFormat="1" ht="11.25">
      <c r="C3042" s="125"/>
      <c r="G3042" s="10"/>
      <c r="I3042" s="10"/>
      <c r="J3042" s="10"/>
      <c r="K3042" s="10"/>
      <c r="M3042" s="10"/>
      <c r="O3042" s="29"/>
    </row>
    <row r="3043" spans="3:15" s="12" customFormat="1" ht="11.25">
      <c r="C3043" s="125"/>
      <c r="G3043" s="10"/>
      <c r="I3043" s="10"/>
      <c r="J3043" s="10"/>
      <c r="K3043" s="10"/>
      <c r="M3043" s="10"/>
      <c r="O3043" s="29"/>
    </row>
    <row r="3044" spans="3:15" s="12" customFormat="1" ht="11.25">
      <c r="C3044" s="125"/>
      <c r="G3044" s="10"/>
      <c r="I3044" s="10"/>
      <c r="J3044" s="10"/>
      <c r="K3044" s="10"/>
      <c r="M3044" s="10"/>
      <c r="O3044" s="29"/>
    </row>
    <row r="3045" spans="3:15" s="12" customFormat="1" ht="11.25">
      <c r="C3045" s="125"/>
      <c r="G3045" s="10"/>
      <c r="I3045" s="10"/>
      <c r="J3045" s="10"/>
      <c r="K3045" s="10"/>
      <c r="M3045" s="10"/>
      <c r="O3045" s="29"/>
    </row>
    <row r="3046" spans="3:15" s="12" customFormat="1" ht="11.25">
      <c r="C3046" s="125"/>
      <c r="G3046" s="10"/>
      <c r="I3046" s="10"/>
      <c r="J3046" s="10"/>
      <c r="K3046" s="10"/>
      <c r="M3046" s="10"/>
      <c r="O3046" s="29"/>
    </row>
    <row r="3047" spans="3:15" s="12" customFormat="1" ht="11.25">
      <c r="C3047" s="125"/>
      <c r="G3047" s="10"/>
      <c r="I3047" s="10"/>
      <c r="J3047" s="10"/>
      <c r="K3047" s="10"/>
      <c r="M3047" s="10"/>
      <c r="O3047" s="29"/>
    </row>
    <row r="3048" spans="3:15" s="12" customFormat="1" ht="11.25">
      <c r="C3048" s="125"/>
      <c r="G3048" s="10"/>
      <c r="I3048" s="10"/>
      <c r="J3048" s="10"/>
      <c r="K3048" s="10"/>
      <c r="M3048" s="10"/>
      <c r="O3048" s="29"/>
    </row>
    <row r="3049" spans="3:15" s="12" customFormat="1" ht="11.25">
      <c r="C3049" s="125"/>
      <c r="G3049" s="10"/>
      <c r="I3049" s="10"/>
      <c r="J3049" s="10"/>
      <c r="K3049" s="10"/>
      <c r="M3049" s="10"/>
      <c r="O3049" s="29"/>
    </row>
    <row r="3050" spans="3:15" s="12" customFormat="1" ht="11.25">
      <c r="C3050" s="125"/>
      <c r="G3050" s="10"/>
      <c r="I3050" s="10"/>
      <c r="J3050" s="10"/>
      <c r="K3050" s="10"/>
      <c r="M3050" s="10"/>
      <c r="O3050" s="29"/>
    </row>
    <row r="3051" spans="3:15" s="12" customFormat="1" ht="11.25">
      <c r="C3051" s="125"/>
      <c r="G3051" s="10"/>
      <c r="I3051" s="10"/>
      <c r="J3051" s="10"/>
      <c r="K3051" s="10"/>
      <c r="M3051" s="10"/>
      <c r="O3051" s="29"/>
    </row>
    <row r="3052" spans="3:15" s="12" customFormat="1" ht="11.25">
      <c r="C3052" s="125"/>
      <c r="G3052" s="10"/>
      <c r="I3052" s="10"/>
      <c r="J3052" s="10"/>
      <c r="K3052" s="10"/>
      <c r="M3052" s="10"/>
      <c r="O3052" s="29"/>
    </row>
    <row r="3053" spans="3:15" s="12" customFormat="1" ht="11.25">
      <c r="C3053" s="125"/>
      <c r="G3053" s="10"/>
      <c r="I3053" s="10"/>
      <c r="J3053" s="10"/>
      <c r="K3053" s="10"/>
      <c r="M3053" s="10"/>
      <c r="O3053" s="29"/>
    </row>
    <row r="3054" spans="3:15" s="12" customFormat="1" ht="11.25">
      <c r="C3054" s="125"/>
      <c r="G3054" s="10"/>
      <c r="I3054" s="10"/>
      <c r="J3054" s="10"/>
      <c r="K3054" s="10"/>
      <c r="M3054" s="10"/>
      <c r="O3054" s="29"/>
    </row>
    <row r="3055" spans="3:15" s="12" customFormat="1" ht="11.25">
      <c r="C3055" s="125"/>
      <c r="G3055" s="10"/>
      <c r="I3055" s="10"/>
      <c r="J3055" s="10"/>
      <c r="K3055" s="10"/>
      <c r="M3055" s="10"/>
      <c r="O3055" s="29"/>
    </row>
    <row r="3056" spans="3:15" s="12" customFormat="1" ht="11.25">
      <c r="C3056" s="125"/>
      <c r="G3056" s="10"/>
      <c r="I3056" s="10"/>
      <c r="J3056" s="10"/>
      <c r="K3056" s="10"/>
      <c r="M3056" s="10"/>
      <c r="O3056" s="29"/>
    </row>
    <row r="3057" spans="3:15" s="12" customFormat="1" ht="11.25">
      <c r="C3057" s="125"/>
      <c r="G3057" s="10"/>
      <c r="I3057" s="10"/>
      <c r="J3057" s="10"/>
      <c r="K3057" s="10"/>
      <c r="M3057" s="10"/>
      <c r="O3057" s="29"/>
    </row>
    <row r="3058" spans="3:15" s="12" customFormat="1" ht="11.25">
      <c r="C3058" s="125"/>
      <c r="G3058" s="10"/>
      <c r="I3058" s="10"/>
      <c r="J3058" s="10"/>
      <c r="K3058" s="10"/>
      <c r="M3058" s="10"/>
      <c r="O3058" s="29"/>
    </row>
    <row r="3059" spans="3:15" s="12" customFormat="1" ht="11.25">
      <c r="C3059" s="125"/>
      <c r="G3059" s="10"/>
      <c r="I3059" s="10"/>
      <c r="J3059" s="10"/>
      <c r="K3059" s="10"/>
      <c r="M3059" s="10"/>
      <c r="O3059" s="29"/>
    </row>
    <row r="3060" spans="3:15" s="12" customFormat="1" ht="11.25">
      <c r="C3060" s="125"/>
      <c r="G3060" s="10"/>
      <c r="I3060" s="10"/>
      <c r="J3060" s="10"/>
      <c r="K3060" s="10"/>
      <c r="M3060" s="10"/>
      <c r="O3060" s="29"/>
    </row>
    <row r="3061" spans="3:15" s="12" customFormat="1" ht="11.25">
      <c r="C3061" s="125"/>
      <c r="G3061" s="10"/>
      <c r="I3061" s="10"/>
      <c r="J3061" s="10"/>
      <c r="K3061" s="10"/>
      <c r="M3061" s="10"/>
      <c r="O3061" s="29"/>
    </row>
    <row r="3062" spans="3:15" s="12" customFormat="1" ht="11.25">
      <c r="C3062" s="125"/>
      <c r="G3062" s="10"/>
      <c r="I3062" s="10"/>
      <c r="J3062" s="10"/>
      <c r="K3062" s="10"/>
      <c r="M3062" s="10"/>
      <c r="O3062" s="29"/>
    </row>
    <row r="3063" spans="3:15" s="12" customFormat="1" ht="11.25">
      <c r="C3063" s="125"/>
      <c r="G3063" s="10"/>
      <c r="I3063" s="10"/>
      <c r="J3063" s="10"/>
      <c r="K3063" s="10"/>
      <c r="M3063" s="10"/>
      <c r="O3063" s="29"/>
    </row>
    <row r="3064" spans="3:15" s="12" customFormat="1" ht="11.25">
      <c r="C3064" s="125"/>
      <c r="G3064" s="10"/>
      <c r="I3064" s="10"/>
      <c r="J3064" s="10"/>
      <c r="K3064" s="10"/>
      <c r="M3064" s="10"/>
      <c r="O3064" s="29"/>
    </row>
    <row r="3065" spans="3:15" s="12" customFormat="1" ht="11.25">
      <c r="C3065" s="125"/>
      <c r="G3065" s="10"/>
      <c r="I3065" s="10"/>
      <c r="J3065" s="10"/>
      <c r="K3065" s="10"/>
      <c r="M3065" s="10"/>
      <c r="O3065" s="29"/>
    </row>
    <row r="3066" spans="3:15" s="12" customFormat="1" ht="11.25">
      <c r="C3066" s="125"/>
      <c r="G3066" s="10"/>
      <c r="I3066" s="10"/>
      <c r="J3066" s="10"/>
      <c r="K3066" s="10"/>
      <c r="M3066" s="10"/>
      <c r="O3066" s="29"/>
    </row>
    <row r="3067" spans="3:15" s="12" customFormat="1" ht="11.25">
      <c r="C3067" s="125"/>
      <c r="G3067" s="10"/>
      <c r="I3067" s="10"/>
      <c r="J3067" s="10"/>
      <c r="K3067" s="10"/>
      <c r="M3067" s="10"/>
      <c r="O3067" s="29"/>
    </row>
    <row r="3068" spans="3:15" s="12" customFormat="1" ht="11.25">
      <c r="C3068" s="125"/>
      <c r="G3068" s="10"/>
      <c r="I3068" s="10"/>
      <c r="J3068" s="10"/>
      <c r="K3068" s="10"/>
      <c r="M3068" s="10"/>
      <c r="O3068" s="29"/>
    </row>
    <row r="3069" spans="3:15" s="12" customFormat="1" ht="11.25">
      <c r="C3069" s="125"/>
      <c r="G3069" s="10"/>
      <c r="I3069" s="10"/>
      <c r="J3069" s="10"/>
      <c r="K3069" s="10"/>
      <c r="M3069" s="10"/>
      <c r="O3069" s="29"/>
    </row>
    <row r="3070" spans="3:15" s="12" customFormat="1" ht="11.25">
      <c r="C3070" s="125"/>
      <c r="G3070" s="10"/>
      <c r="I3070" s="10"/>
      <c r="J3070" s="10"/>
      <c r="K3070" s="10"/>
      <c r="M3070" s="10"/>
      <c r="O3070" s="29"/>
    </row>
    <row r="3071" spans="3:15" s="12" customFormat="1" ht="11.25">
      <c r="C3071" s="125"/>
      <c r="G3071" s="10"/>
      <c r="I3071" s="10"/>
      <c r="J3071" s="10"/>
      <c r="K3071" s="10"/>
      <c r="M3071" s="10"/>
      <c r="O3071" s="29"/>
    </row>
    <row r="3072" spans="3:15" s="12" customFormat="1" ht="11.25">
      <c r="C3072" s="125"/>
      <c r="G3072" s="10"/>
      <c r="I3072" s="10"/>
      <c r="J3072" s="10"/>
      <c r="K3072" s="10"/>
      <c r="M3072" s="10"/>
      <c r="O3072" s="29"/>
    </row>
    <row r="3073" spans="3:15" s="12" customFormat="1" ht="11.25">
      <c r="C3073" s="125"/>
      <c r="G3073" s="10"/>
      <c r="I3073" s="10"/>
      <c r="J3073" s="10"/>
      <c r="K3073" s="10"/>
      <c r="M3073" s="10"/>
      <c r="O3073" s="29"/>
    </row>
    <row r="3074" spans="3:15" s="12" customFormat="1" ht="11.25">
      <c r="C3074" s="125"/>
      <c r="G3074" s="10"/>
      <c r="I3074" s="10"/>
      <c r="J3074" s="10"/>
      <c r="K3074" s="10"/>
      <c r="M3074" s="10"/>
      <c r="O3074" s="29"/>
    </row>
    <row r="3075" spans="3:15" s="12" customFormat="1" ht="11.25">
      <c r="C3075" s="125"/>
      <c r="G3075" s="10"/>
      <c r="I3075" s="10"/>
      <c r="J3075" s="10"/>
      <c r="K3075" s="10"/>
      <c r="M3075" s="10"/>
      <c r="O3075" s="29"/>
    </row>
    <row r="3076" spans="3:15" s="12" customFormat="1" ht="11.25">
      <c r="C3076" s="125"/>
      <c r="G3076" s="10"/>
      <c r="I3076" s="10"/>
      <c r="J3076" s="10"/>
      <c r="K3076" s="10"/>
      <c r="M3076" s="10"/>
      <c r="O3076" s="29"/>
    </row>
    <row r="3077" spans="3:15" s="12" customFormat="1" ht="11.25">
      <c r="C3077" s="125"/>
      <c r="G3077" s="10"/>
      <c r="I3077" s="10"/>
      <c r="J3077" s="10"/>
      <c r="K3077" s="10"/>
      <c r="M3077" s="10"/>
      <c r="O3077" s="29"/>
    </row>
    <row r="3078" spans="3:15" s="12" customFormat="1" ht="11.25">
      <c r="C3078" s="125"/>
      <c r="G3078" s="10"/>
      <c r="I3078" s="10"/>
      <c r="J3078" s="10"/>
      <c r="K3078" s="10"/>
      <c r="M3078" s="10"/>
      <c r="O3078" s="29"/>
    </row>
    <row r="3079" spans="3:15" s="12" customFormat="1" ht="11.25">
      <c r="C3079" s="125"/>
      <c r="G3079" s="10"/>
      <c r="I3079" s="10"/>
      <c r="J3079" s="10"/>
      <c r="K3079" s="10"/>
      <c r="M3079" s="10"/>
      <c r="O3079" s="29"/>
    </row>
    <row r="3080" spans="3:15" s="12" customFormat="1" ht="11.25">
      <c r="C3080" s="125"/>
      <c r="G3080" s="10"/>
      <c r="I3080" s="10"/>
      <c r="J3080" s="10"/>
      <c r="K3080" s="10"/>
      <c r="M3080" s="10"/>
      <c r="O3080" s="29"/>
    </row>
    <row r="3081" spans="3:15" s="12" customFormat="1" ht="11.25">
      <c r="C3081" s="125"/>
      <c r="G3081" s="10"/>
      <c r="I3081" s="10"/>
      <c r="J3081" s="10"/>
      <c r="K3081" s="10"/>
      <c r="M3081" s="10"/>
      <c r="O3081" s="29"/>
    </row>
    <row r="3082" spans="3:15" s="12" customFormat="1" ht="11.25">
      <c r="C3082" s="125"/>
      <c r="G3082" s="10"/>
      <c r="I3082" s="10"/>
      <c r="J3082" s="10"/>
      <c r="K3082" s="10"/>
      <c r="M3082" s="10"/>
      <c r="O3082" s="29"/>
    </row>
    <row r="3083" spans="3:15" s="12" customFormat="1" ht="11.25">
      <c r="C3083" s="125"/>
      <c r="G3083" s="10"/>
      <c r="I3083" s="10"/>
      <c r="J3083" s="10"/>
      <c r="K3083" s="10"/>
      <c r="M3083" s="10"/>
      <c r="O3083" s="29"/>
    </row>
    <row r="3084" spans="3:15" s="12" customFormat="1" ht="11.25">
      <c r="C3084" s="125"/>
      <c r="G3084" s="10"/>
      <c r="I3084" s="10"/>
      <c r="J3084" s="10"/>
      <c r="K3084" s="10"/>
      <c r="M3084" s="10"/>
      <c r="O3084" s="29"/>
    </row>
    <row r="3085" spans="3:15" s="12" customFormat="1" ht="11.25">
      <c r="C3085" s="125"/>
      <c r="G3085" s="10"/>
      <c r="I3085" s="10"/>
      <c r="J3085" s="10"/>
      <c r="K3085" s="10"/>
      <c r="M3085" s="10"/>
      <c r="O3085" s="29"/>
    </row>
    <row r="3086" spans="3:15" s="12" customFormat="1" ht="11.25">
      <c r="C3086" s="125"/>
      <c r="G3086" s="10"/>
      <c r="I3086" s="10"/>
      <c r="J3086" s="10"/>
      <c r="K3086" s="10"/>
      <c r="M3086" s="10"/>
      <c r="O3086" s="29"/>
    </row>
    <row r="3087" spans="3:15" s="12" customFormat="1" ht="11.25">
      <c r="C3087" s="125"/>
      <c r="G3087" s="10"/>
      <c r="I3087" s="10"/>
      <c r="J3087" s="10"/>
      <c r="K3087" s="10"/>
      <c r="M3087" s="10"/>
      <c r="O3087" s="29"/>
    </row>
    <row r="3088" spans="3:15" s="12" customFormat="1" ht="11.25">
      <c r="C3088" s="125"/>
      <c r="G3088" s="10"/>
      <c r="I3088" s="10"/>
      <c r="J3088" s="10"/>
      <c r="K3088" s="10"/>
      <c r="M3088" s="10"/>
      <c r="O3088" s="29"/>
    </row>
    <row r="3089" spans="3:15" s="12" customFormat="1" ht="11.25">
      <c r="C3089" s="125"/>
      <c r="G3089" s="10"/>
      <c r="I3089" s="10"/>
      <c r="J3089" s="10"/>
      <c r="K3089" s="10"/>
      <c r="M3089" s="10"/>
      <c r="O3089" s="29"/>
    </row>
    <row r="3090" spans="3:15" s="12" customFormat="1" ht="11.25">
      <c r="C3090" s="125"/>
      <c r="G3090" s="10"/>
      <c r="I3090" s="10"/>
      <c r="J3090" s="10"/>
      <c r="K3090" s="10"/>
      <c r="M3090" s="10"/>
      <c r="O3090" s="29"/>
    </row>
    <row r="3091" spans="3:15" s="12" customFormat="1" ht="11.25">
      <c r="C3091" s="125"/>
      <c r="G3091" s="10"/>
      <c r="I3091" s="10"/>
      <c r="J3091" s="10"/>
      <c r="K3091" s="10"/>
      <c r="M3091" s="10"/>
      <c r="O3091" s="29"/>
    </row>
    <row r="3092" spans="3:15" s="12" customFormat="1" ht="11.25">
      <c r="C3092" s="125"/>
      <c r="G3092" s="10"/>
      <c r="I3092" s="10"/>
      <c r="J3092" s="10"/>
      <c r="K3092" s="10"/>
      <c r="M3092" s="10"/>
      <c r="O3092" s="29"/>
    </row>
    <row r="3093" spans="3:15" s="12" customFormat="1" ht="11.25">
      <c r="C3093" s="125"/>
      <c r="G3093" s="10"/>
      <c r="I3093" s="10"/>
      <c r="J3093" s="10"/>
      <c r="K3093" s="10"/>
      <c r="M3093" s="10"/>
      <c r="O3093" s="29"/>
    </row>
    <row r="3094" spans="3:15" s="12" customFormat="1" ht="11.25">
      <c r="C3094" s="125"/>
      <c r="G3094" s="10"/>
      <c r="I3094" s="10"/>
      <c r="J3094" s="10"/>
      <c r="K3094" s="10"/>
      <c r="M3094" s="10"/>
      <c r="O3094" s="29"/>
    </row>
    <row r="3095" spans="3:15" s="12" customFormat="1" ht="11.25">
      <c r="C3095" s="125"/>
      <c r="G3095" s="10"/>
      <c r="I3095" s="10"/>
      <c r="J3095" s="10"/>
      <c r="K3095" s="10"/>
      <c r="M3095" s="10"/>
      <c r="O3095" s="29"/>
    </row>
    <row r="3096" spans="3:15" s="12" customFormat="1" ht="11.25">
      <c r="C3096" s="125"/>
      <c r="G3096" s="10"/>
      <c r="I3096" s="10"/>
      <c r="J3096" s="10"/>
      <c r="K3096" s="10"/>
      <c r="M3096" s="10"/>
      <c r="O3096" s="29"/>
    </row>
    <row r="3097" spans="3:15" s="12" customFormat="1" ht="11.25">
      <c r="C3097" s="125"/>
      <c r="G3097" s="10"/>
      <c r="I3097" s="10"/>
      <c r="J3097" s="10"/>
      <c r="K3097" s="10"/>
      <c r="M3097" s="10"/>
      <c r="O3097" s="29"/>
    </row>
    <row r="3098" spans="3:15" s="12" customFormat="1" ht="11.25">
      <c r="C3098" s="125"/>
      <c r="G3098" s="10"/>
      <c r="I3098" s="10"/>
      <c r="J3098" s="10"/>
      <c r="K3098" s="10"/>
      <c r="M3098" s="10"/>
      <c r="O3098" s="29"/>
    </row>
    <row r="3099" spans="3:15" s="12" customFormat="1" ht="11.25">
      <c r="C3099" s="125"/>
      <c r="G3099" s="10"/>
      <c r="I3099" s="10"/>
      <c r="J3099" s="10"/>
      <c r="K3099" s="10"/>
      <c r="M3099" s="10"/>
      <c r="O3099" s="29"/>
    </row>
    <row r="3100" spans="3:15" s="12" customFormat="1" ht="11.25">
      <c r="C3100" s="125"/>
      <c r="G3100" s="10"/>
      <c r="I3100" s="10"/>
      <c r="J3100" s="10"/>
      <c r="K3100" s="10"/>
      <c r="M3100" s="10"/>
      <c r="O3100" s="29"/>
    </row>
    <row r="3101" spans="3:15" s="12" customFormat="1" ht="11.25">
      <c r="C3101" s="125"/>
      <c r="G3101" s="10"/>
      <c r="I3101" s="10"/>
      <c r="J3101" s="10"/>
      <c r="K3101" s="10"/>
      <c r="M3101" s="10"/>
      <c r="O3101" s="29"/>
    </row>
    <row r="3102" spans="3:15" s="12" customFormat="1" ht="11.25">
      <c r="C3102" s="125"/>
      <c r="G3102" s="10"/>
      <c r="I3102" s="10"/>
      <c r="J3102" s="10"/>
      <c r="K3102" s="10"/>
      <c r="M3102" s="10"/>
      <c r="O3102" s="29"/>
    </row>
    <row r="3103" spans="3:15" s="12" customFormat="1" ht="11.25">
      <c r="C3103" s="125"/>
      <c r="G3103" s="10"/>
      <c r="I3103" s="10"/>
      <c r="J3103" s="10"/>
      <c r="K3103" s="10"/>
      <c r="M3103" s="10"/>
      <c r="O3103" s="29"/>
    </row>
    <row r="3104" spans="3:15" s="12" customFormat="1" ht="11.25">
      <c r="C3104" s="125"/>
      <c r="G3104" s="10"/>
      <c r="I3104" s="10"/>
      <c r="J3104" s="10"/>
      <c r="K3104" s="10"/>
      <c r="M3104" s="10"/>
      <c r="O3104" s="29"/>
    </row>
    <row r="3105" spans="3:15" s="12" customFormat="1" ht="11.25">
      <c r="C3105" s="125"/>
      <c r="G3105" s="10"/>
      <c r="I3105" s="10"/>
      <c r="J3105" s="10"/>
      <c r="K3105" s="10"/>
      <c r="M3105" s="10"/>
      <c r="O3105" s="29"/>
    </row>
    <row r="3106" spans="3:15" s="12" customFormat="1" ht="11.25">
      <c r="C3106" s="125"/>
      <c r="G3106" s="10"/>
      <c r="I3106" s="10"/>
      <c r="J3106" s="10"/>
      <c r="K3106" s="10"/>
      <c r="M3106" s="10"/>
      <c r="O3106" s="29"/>
    </row>
    <row r="3107" spans="3:15" s="12" customFormat="1" ht="11.25">
      <c r="C3107" s="125"/>
      <c r="G3107" s="10"/>
      <c r="I3107" s="10"/>
      <c r="J3107" s="10"/>
      <c r="K3107" s="10"/>
      <c r="M3107" s="10"/>
      <c r="O3107" s="29"/>
    </row>
    <row r="3108" spans="3:15" s="12" customFormat="1" ht="11.25">
      <c r="C3108" s="125"/>
      <c r="G3108" s="10"/>
      <c r="I3108" s="10"/>
      <c r="J3108" s="10"/>
      <c r="K3108" s="10"/>
      <c r="M3108" s="10"/>
      <c r="O3108" s="29"/>
    </row>
    <row r="3109" spans="3:15" s="12" customFormat="1" ht="11.25">
      <c r="C3109" s="125"/>
      <c r="G3109" s="10"/>
      <c r="I3109" s="10"/>
      <c r="J3109" s="10"/>
      <c r="K3109" s="10"/>
      <c r="M3109" s="10"/>
      <c r="O3109" s="29"/>
    </row>
    <row r="3110" spans="3:15" s="12" customFormat="1" ht="11.25">
      <c r="C3110" s="125"/>
      <c r="G3110" s="10"/>
      <c r="I3110" s="10"/>
      <c r="J3110" s="10"/>
      <c r="K3110" s="10"/>
      <c r="M3110" s="10"/>
      <c r="O3110" s="29"/>
    </row>
    <row r="3111" spans="3:15" s="12" customFormat="1" ht="11.25">
      <c r="C3111" s="125"/>
      <c r="G3111" s="10"/>
      <c r="I3111" s="10"/>
      <c r="J3111" s="10"/>
      <c r="K3111" s="10"/>
      <c r="M3111" s="10"/>
      <c r="O3111" s="29"/>
    </row>
    <row r="3112" spans="3:15" s="12" customFormat="1" ht="11.25">
      <c r="C3112" s="125"/>
      <c r="G3112" s="10"/>
      <c r="I3112" s="10"/>
      <c r="J3112" s="10"/>
      <c r="K3112" s="10"/>
      <c r="M3112" s="10"/>
      <c r="O3112" s="29"/>
    </row>
    <row r="3113" spans="3:15" s="12" customFormat="1" ht="11.25">
      <c r="C3113" s="125"/>
      <c r="G3113" s="10"/>
      <c r="I3113" s="10"/>
      <c r="J3113" s="10"/>
      <c r="K3113" s="10"/>
      <c r="M3113" s="10"/>
      <c r="O3113" s="29"/>
    </row>
    <row r="3114" spans="3:15" s="12" customFormat="1" ht="11.25">
      <c r="C3114" s="125"/>
      <c r="G3114" s="10"/>
      <c r="I3114" s="10"/>
      <c r="J3114" s="10"/>
      <c r="K3114" s="10"/>
      <c r="M3114" s="10"/>
      <c r="O3114" s="29"/>
    </row>
    <row r="3115" spans="3:15" s="12" customFormat="1" ht="11.25">
      <c r="C3115" s="125"/>
      <c r="G3115" s="10"/>
      <c r="I3115" s="10"/>
      <c r="J3115" s="10"/>
      <c r="K3115" s="10"/>
      <c r="M3115" s="10"/>
      <c r="O3115" s="29"/>
    </row>
    <row r="3116" spans="3:15" s="12" customFormat="1" ht="11.25">
      <c r="C3116" s="125"/>
      <c r="G3116" s="10"/>
      <c r="I3116" s="10"/>
      <c r="J3116" s="10"/>
      <c r="K3116" s="10"/>
      <c r="M3116" s="10"/>
      <c r="O3116" s="29"/>
    </row>
    <row r="3117" spans="3:15" s="12" customFormat="1" ht="11.25">
      <c r="C3117" s="125"/>
      <c r="G3117" s="10"/>
      <c r="I3117" s="10"/>
      <c r="J3117" s="10"/>
      <c r="K3117" s="10"/>
      <c r="M3117" s="10"/>
      <c r="O3117" s="29"/>
    </row>
    <row r="3118" spans="3:15" s="12" customFormat="1" ht="11.25">
      <c r="C3118" s="125"/>
      <c r="G3118" s="10"/>
      <c r="I3118" s="10"/>
      <c r="J3118" s="10"/>
      <c r="K3118" s="10"/>
      <c r="M3118" s="10"/>
      <c r="O3118" s="29"/>
    </row>
    <row r="3119" spans="3:15" s="12" customFormat="1" ht="11.25">
      <c r="C3119" s="125"/>
      <c r="G3119" s="10"/>
      <c r="I3119" s="10"/>
      <c r="J3119" s="10"/>
      <c r="K3119" s="10"/>
      <c r="M3119" s="10"/>
      <c r="O3119" s="29"/>
    </row>
    <row r="3120" spans="3:15" s="12" customFormat="1" ht="11.25">
      <c r="C3120" s="125"/>
      <c r="G3120" s="10"/>
      <c r="I3120" s="10"/>
      <c r="J3120" s="10"/>
      <c r="K3120" s="10"/>
      <c r="M3120" s="10"/>
      <c r="O3120" s="29"/>
    </row>
    <row r="3121" spans="3:15" s="12" customFormat="1" ht="11.25">
      <c r="C3121" s="125"/>
      <c r="G3121" s="10"/>
      <c r="I3121" s="10"/>
      <c r="J3121" s="10"/>
      <c r="K3121" s="10"/>
      <c r="M3121" s="10"/>
      <c r="O3121" s="29"/>
    </row>
    <row r="3122" spans="3:15" s="12" customFormat="1" ht="11.25">
      <c r="C3122" s="125"/>
      <c r="G3122" s="10"/>
      <c r="I3122" s="10"/>
      <c r="J3122" s="10"/>
      <c r="K3122" s="10"/>
      <c r="M3122" s="10"/>
      <c r="O3122" s="29"/>
    </row>
    <row r="3123" spans="3:15" s="12" customFormat="1" ht="11.25">
      <c r="C3123" s="125"/>
      <c r="G3123" s="10"/>
      <c r="I3123" s="10"/>
      <c r="J3123" s="10"/>
      <c r="K3123" s="10"/>
      <c r="M3123" s="10"/>
      <c r="O3123" s="29"/>
    </row>
    <row r="3124" spans="3:15" s="12" customFormat="1" ht="11.25">
      <c r="C3124" s="125"/>
      <c r="G3124" s="10"/>
      <c r="I3124" s="10"/>
      <c r="J3124" s="10"/>
      <c r="K3124" s="10"/>
      <c r="M3124" s="10"/>
      <c r="O3124" s="29"/>
    </row>
    <row r="3125" spans="3:15" s="12" customFormat="1" ht="11.25">
      <c r="C3125" s="125"/>
      <c r="G3125" s="10"/>
      <c r="I3125" s="10"/>
      <c r="J3125" s="10"/>
      <c r="K3125" s="10"/>
      <c r="M3125" s="10"/>
      <c r="O3125" s="29"/>
    </row>
    <row r="3126" spans="3:15" s="12" customFormat="1" ht="11.25">
      <c r="C3126" s="125"/>
      <c r="G3126" s="10"/>
      <c r="I3126" s="10"/>
      <c r="J3126" s="10"/>
      <c r="K3126" s="10"/>
      <c r="M3126" s="10"/>
      <c r="O3126" s="29"/>
    </row>
    <row r="3127" spans="3:15" s="12" customFormat="1" ht="11.25">
      <c r="C3127" s="125"/>
      <c r="G3127" s="10"/>
      <c r="I3127" s="10"/>
      <c r="J3127" s="10"/>
      <c r="K3127" s="10"/>
      <c r="M3127" s="10"/>
      <c r="O3127" s="29"/>
    </row>
    <row r="3128" spans="3:15" s="12" customFormat="1" ht="11.25">
      <c r="C3128" s="125"/>
      <c r="G3128" s="10"/>
      <c r="I3128" s="10"/>
      <c r="J3128" s="10"/>
      <c r="K3128" s="10"/>
      <c r="M3128" s="10"/>
      <c r="O3128" s="29"/>
    </row>
    <row r="3129" spans="3:15" s="12" customFormat="1" ht="11.25">
      <c r="C3129" s="125"/>
      <c r="G3129" s="10"/>
      <c r="I3129" s="10"/>
      <c r="J3129" s="10"/>
      <c r="K3129" s="10"/>
      <c r="M3129" s="10"/>
      <c r="O3129" s="29"/>
    </row>
    <row r="3130" spans="3:15" s="12" customFormat="1" ht="11.25">
      <c r="C3130" s="125"/>
      <c r="G3130" s="10"/>
      <c r="I3130" s="10"/>
      <c r="J3130" s="10"/>
      <c r="K3130" s="10"/>
      <c r="M3130" s="10"/>
      <c r="O3130" s="29"/>
    </row>
    <row r="3131" spans="3:15" s="12" customFormat="1" ht="11.25">
      <c r="C3131" s="125"/>
      <c r="G3131" s="10"/>
      <c r="I3131" s="10"/>
      <c r="J3131" s="10"/>
      <c r="K3131" s="10"/>
      <c r="M3131" s="10"/>
      <c r="O3131" s="29"/>
    </row>
    <row r="3132" spans="3:15" s="12" customFormat="1" ht="11.25">
      <c r="C3132" s="125"/>
      <c r="G3132" s="10"/>
      <c r="I3132" s="10"/>
      <c r="J3132" s="10"/>
      <c r="K3132" s="10"/>
      <c r="M3132" s="10"/>
      <c r="O3132" s="29"/>
    </row>
    <row r="3133" spans="3:15" s="12" customFormat="1" ht="11.25">
      <c r="C3133" s="125"/>
      <c r="G3133" s="10"/>
      <c r="I3133" s="10"/>
      <c r="J3133" s="10"/>
      <c r="K3133" s="10"/>
      <c r="M3133" s="10"/>
      <c r="O3133" s="29"/>
    </row>
    <row r="3134" spans="3:15" s="12" customFormat="1" ht="11.25">
      <c r="C3134" s="125"/>
      <c r="G3134" s="10"/>
      <c r="I3134" s="10"/>
      <c r="J3134" s="10"/>
      <c r="K3134" s="10"/>
      <c r="M3134" s="10"/>
      <c r="O3134" s="29"/>
    </row>
    <row r="3135" spans="3:15" s="12" customFormat="1" ht="11.25">
      <c r="C3135" s="125"/>
      <c r="G3135" s="10"/>
      <c r="I3135" s="10"/>
      <c r="J3135" s="10"/>
      <c r="K3135" s="10"/>
      <c r="M3135" s="10"/>
      <c r="O3135" s="29"/>
    </row>
    <row r="3136" spans="3:15" s="12" customFormat="1" ht="11.25">
      <c r="C3136" s="125"/>
      <c r="G3136" s="10"/>
      <c r="I3136" s="10"/>
      <c r="J3136" s="10"/>
      <c r="K3136" s="10"/>
      <c r="M3136" s="10"/>
      <c r="O3136" s="29"/>
    </row>
    <row r="3137" spans="3:15" s="12" customFormat="1" ht="11.25">
      <c r="C3137" s="125"/>
      <c r="G3137" s="10"/>
      <c r="I3137" s="10"/>
      <c r="J3137" s="10"/>
      <c r="K3137" s="10"/>
      <c r="M3137" s="10"/>
      <c r="O3137" s="29"/>
    </row>
    <row r="3138" spans="3:15" s="12" customFormat="1" ht="11.25">
      <c r="C3138" s="125"/>
      <c r="G3138" s="10"/>
      <c r="I3138" s="10"/>
      <c r="J3138" s="10"/>
      <c r="K3138" s="10"/>
      <c r="M3138" s="10"/>
      <c r="O3138" s="29"/>
    </row>
    <row r="3139" spans="3:15" s="12" customFormat="1" ht="11.25">
      <c r="C3139" s="125"/>
      <c r="G3139" s="10"/>
      <c r="I3139" s="10"/>
      <c r="J3139" s="10"/>
      <c r="K3139" s="10"/>
      <c r="M3139" s="10"/>
      <c r="O3139" s="29"/>
    </row>
    <row r="3140" spans="3:15" s="12" customFormat="1" ht="11.25">
      <c r="C3140" s="125"/>
      <c r="G3140" s="10"/>
      <c r="I3140" s="10"/>
      <c r="J3140" s="10"/>
      <c r="K3140" s="10"/>
      <c r="M3140" s="10"/>
      <c r="O3140" s="29"/>
    </row>
    <row r="3141" spans="3:15" s="12" customFormat="1" ht="11.25">
      <c r="C3141" s="125"/>
      <c r="G3141" s="10"/>
      <c r="I3141" s="10"/>
      <c r="J3141" s="10"/>
      <c r="K3141" s="10"/>
      <c r="M3141" s="10"/>
      <c r="O3141" s="29"/>
    </row>
    <row r="3142" spans="3:15" s="12" customFormat="1" ht="11.25">
      <c r="C3142" s="125"/>
      <c r="G3142" s="10"/>
      <c r="I3142" s="10"/>
      <c r="J3142" s="10"/>
      <c r="K3142" s="10"/>
      <c r="M3142" s="10"/>
      <c r="O3142" s="29"/>
    </row>
    <row r="3143" spans="3:15" s="12" customFormat="1" ht="11.25">
      <c r="C3143" s="125"/>
      <c r="G3143" s="10"/>
      <c r="I3143" s="10"/>
      <c r="J3143" s="10"/>
      <c r="K3143" s="10"/>
      <c r="M3143" s="10"/>
      <c r="O3143" s="29"/>
    </row>
    <row r="3144" spans="3:15" s="12" customFormat="1" ht="11.25">
      <c r="C3144" s="125"/>
      <c r="G3144" s="10"/>
      <c r="I3144" s="10"/>
      <c r="J3144" s="10"/>
      <c r="K3144" s="10"/>
      <c r="M3144" s="10"/>
      <c r="O3144" s="29"/>
    </row>
    <row r="3145" spans="3:15" s="12" customFormat="1" ht="11.25">
      <c r="C3145" s="125"/>
      <c r="G3145" s="10"/>
      <c r="I3145" s="10"/>
      <c r="J3145" s="10"/>
      <c r="K3145" s="10"/>
      <c r="M3145" s="10"/>
      <c r="O3145" s="29"/>
    </row>
    <row r="3146" spans="3:15" s="12" customFormat="1" ht="11.25">
      <c r="C3146" s="125"/>
      <c r="G3146" s="10"/>
      <c r="I3146" s="10"/>
      <c r="J3146" s="10"/>
      <c r="K3146" s="10"/>
      <c r="M3146" s="10"/>
      <c r="O3146" s="29"/>
    </row>
    <row r="3147" spans="3:15" s="12" customFormat="1" ht="11.25">
      <c r="C3147" s="125"/>
      <c r="G3147" s="10"/>
      <c r="I3147" s="10"/>
      <c r="J3147" s="10"/>
      <c r="K3147" s="10"/>
      <c r="M3147" s="10"/>
      <c r="O3147" s="29"/>
    </row>
    <row r="3148" spans="3:15" s="12" customFormat="1" ht="11.25">
      <c r="C3148" s="125"/>
      <c r="G3148" s="10"/>
      <c r="I3148" s="10"/>
      <c r="J3148" s="10"/>
      <c r="K3148" s="10"/>
      <c r="M3148" s="10"/>
      <c r="O3148" s="29"/>
    </row>
    <row r="3149" spans="3:15" s="12" customFormat="1" ht="11.25">
      <c r="C3149" s="125"/>
      <c r="G3149" s="10"/>
      <c r="I3149" s="10"/>
      <c r="J3149" s="10"/>
      <c r="K3149" s="10"/>
      <c r="M3149" s="10"/>
      <c r="O3149" s="29"/>
    </row>
    <row r="3150" spans="3:15" s="12" customFormat="1" ht="11.25">
      <c r="C3150" s="125"/>
      <c r="G3150" s="10"/>
      <c r="I3150" s="10"/>
      <c r="J3150" s="10"/>
      <c r="K3150" s="10"/>
      <c r="M3150" s="10"/>
      <c r="O3150" s="29"/>
    </row>
    <row r="3151" spans="3:15" s="12" customFormat="1" ht="11.25">
      <c r="C3151" s="125"/>
      <c r="G3151" s="10"/>
      <c r="I3151" s="10"/>
      <c r="J3151" s="10"/>
      <c r="K3151" s="10"/>
      <c r="M3151" s="10"/>
      <c r="O3151" s="29"/>
    </row>
    <row r="3152" spans="3:15" s="12" customFormat="1" ht="11.25">
      <c r="C3152" s="125"/>
      <c r="G3152" s="10"/>
      <c r="I3152" s="10"/>
      <c r="J3152" s="10"/>
      <c r="K3152" s="10"/>
      <c r="M3152" s="10"/>
      <c r="O3152" s="29"/>
    </row>
    <row r="3153" spans="3:15" s="12" customFormat="1" ht="11.25">
      <c r="C3153" s="125"/>
      <c r="G3153" s="10"/>
      <c r="I3153" s="10"/>
      <c r="J3153" s="10"/>
      <c r="K3153" s="10"/>
      <c r="M3153" s="10"/>
      <c r="O3153" s="29"/>
    </row>
    <row r="3154" spans="3:15" s="12" customFormat="1" ht="11.25">
      <c r="C3154" s="125"/>
      <c r="G3154" s="10"/>
      <c r="I3154" s="10"/>
      <c r="J3154" s="10"/>
      <c r="K3154" s="10"/>
      <c r="M3154" s="10"/>
      <c r="O3154" s="29"/>
    </row>
    <row r="3155" spans="3:15" s="12" customFormat="1" ht="11.25">
      <c r="C3155" s="125"/>
      <c r="G3155" s="10"/>
      <c r="I3155" s="10"/>
      <c r="J3155" s="10"/>
      <c r="K3155" s="10"/>
      <c r="M3155" s="10"/>
      <c r="O3155" s="29"/>
    </row>
    <row r="3156" spans="3:15" s="12" customFormat="1" ht="11.25">
      <c r="C3156" s="125"/>
      <c r="G3156" s="10"/>
      <c r="I3156" s="10"/>
      <c r="J3156" s="10"/>
      <c r="K3156" s="10"/>
      <c r="M3156" s="10"/>
      <c r="O3156" s="29"/>
    </row>
    <row r="3157" spans="3:15" s="12" customFormat="1" ht="11.25">
      <c r="C3157" s="125"/>
      <c r="G3157" s="10"/>
      <c r="I3157" s="10"/>
      <c r="J3157" s="10"/>
      <c r="K3157" s="10"/>
      <c r="M3157" s="10"/>
      <c r="O3157" s="29"/>
    </row>
    <row r="3158" spans="3:15" s="12" customFormat="1" ht="11.25">
      <c r="C3158" s="125"/>
      <c r="G3158" s="10"/>
      <c r="I3158" s="10"/>
      <c r="J3158" s="10"/>
      <c r="K3158" s="10"/>
      <c r="M3158" s="10"/>
      <c r="O3158" s="29"/>
    </row>
    <row r="3159" spans="3:15" s="12" customFormat="1" ht="11.25">
      <c r="C3159" s="125"/>
      <c r="G3159" s="10"/>
      <c r="I3159" s="10"/>
      <c r="J3159" s="10"/>
      <c r="K3159" s="10"/>
      <c r="M3159" s="10"/>
      <c r="O3159" s="29"/>
    </row>
    <row r="3160" spans="3:15" s="12" customFormat="1" ht="11.25">
      <c r="C3160" s="125"/>
      <c r="G3160" s="10"/>
      <c r="I3160" s="10"/>
      <c r="J3160" s="10"/>
      <c r="K3160" s="10"/>
      <c r="M3160" s="10"/>
      <c r="O3160" s="29"/>
    </row>
    <row r="3161" spans="3:15" s="12" customFormat="1" ht="11.25">
      <c r="C3161" s="125"/>
      <c r="G3161" s="10"/>
      <c r="I3161" s="10"/>
      <c r="J3161" s="10"/>
      <c r="K3161" s="10"/>
      <c r="M3161" s="10"/>
      <c r="O3161" s="29"/>
    </row>
    <row r="3162" spans="3:15" s="12" customFormat="1" ht="11.25">
      <c r="C3162" s="125"/>
      <c r="G3162" s="10"/>
      <c r="I3162" s="10"/>
      <c r="J3162" s="10"/>
      <c r="K3162" s="10"/>
      <c r="M3162" s="10"/>
      <c r="O3162" s="29"/>
    </row>
    <row r="3163" spans="3:15" s="12" customFormat="1" ht="11.25">
      <c r="C3163" s="125"/>
      <c r="G3163" s="10"/>
      <c r="I3163" s="10"/>
      <c r="J3163" s="10"/>
      <c r="K3163" s="10"/>
      <c r="M3163" s="10"/>
      <c r="O3163" s="29"/>
    </row>
    <row r="3164" spans="3:15" s="12" customFormat="1" ht="11.25">
      <c r="C3164" s="125"/>
      <c r="G3164" s="10"/>
      <c r="I3164" s="10"/>
      <c r="J3164" s="10"/>
      <c r="K3164" s="10"/>
      <c r="M3164" s="10"/>
      <c r="O3164" s="29"/>
    </row>
    <row r="3165" spans="3:15" s="12" customFormat="1" ht="11.25">
      <c r="C3165" s="125"/>
      <c r="G3165" s="10"/>
      <c r="I3165" s="10"/>
      <c r="J3165" s="10"/>
      <c r="K3165" s="10"/>
      <c r="M3165" s="10"/>
      <c r="O3165" s="29"/>
    </row>
    <row r="3166" spans="3:15" s="12" customFormat="1" ht="11.25">
      <c r="C3166" s="125"/>
      <c r="G3166" s="10"/>
      <c r="I3166" s="10"/>
      <c r="J3166" s="10"/>
      <c r="K3166" s="10"/>
      <c r="M3166" s="10"/>
      <c r="O3166" s="29"/>
    </row>
    <row r="3167" spans="3:15" s="12" customFormat="1" ht="11.25">
      <c r="C3167" s="125"/>
      <c r="G3167" s="10"/>
      <c r="I3167" s="10"/>
      <c r="J3167" s="10"/>
      <c r="K3167" s="10"/>
      <c r="M3167" s="10"/>
      <c r="O3167" s="29"/>
    </row>
    <row r="3168" spans="3:15" s="12" customFormat="1" ht="11.25">
      <c r="C3168" s="125"/>
      <c r="G3168" s="10"/>
      <c r="I3168" s="10"/>
      <c r="J3168" s="10"/>
      <c r="K3168" s="10"/>
      <c r="M3168" s="10"/>
      <c r="O3168" s="29"/>
    </row>
    <row r="3169" spans="3:15" s="12" customFormat="1" ht="11.25">
      <c r="C3169" s="125"/>
      <c r="G3169" s="10"/>
      <c r="I3169" s="10"/>
      <c r="J3169" s="10"/>
      <c r="K3169" s="10"/>
      <c r="M3169" s="10"/>
      <c r="O3169" s="29"/>
    </row>
    <row r="3170" spans="3:15" s="12" customFormat="1" ht="11.25">
      <c r="C3170" s="125"/>
      <c r="G3170" s="10"/>
      <c r="I3170" s="10"/>
      <c r="J3170" s="10"/>
      <c r="K3170" s="10"/>
      <c r="M3170" s="10"/>
      <c r="O3170" s="29"/>
    </row>
    <row r="3171" spans="3:15" s="12" customFormat="1" ht="11.25">
      <c r="C3171" s="125"/>
      <c r="G3171" s="10"/>
      <c r="I3171" s="10"/>
      <c r="J3171" s="10"/>
      <c r="K3171" s="10"/>
      <c r="M3171" s="10"/>
      <c r="O3171" s="29"/>
    </row>
    <row r="3172" spans="3:15" s="12" customFormat="1" ht="11.25">
      <c r="C3172" s="125"/>
      <c r="G3172" s="10"/>
      <c r="I3172" s="10"/>
      <c r="J3172" s="10"/>
      <c r="K3172" s="10"/>
      <c r="M3172" s="10"/>
      <c r="O3172" s="29"/>
    </row>
    <row r="3173" spans="3:15" s="12" customFormat="1" ht="11.25">
      <c r="C3173" s="125"/>
      <c r="G3173" s="10"/>
      <c r="I3173" s="10"/>
      <c r="J3173" s="10"/>
      <c r="K3173" s="10"/>
      <c r="M3173" s="10"/>
      <c r="O3173" s="29"/>
    </row>
    <row r="3174" spans="3:15" s="12" customFormat="1" ht="11.25">
      <c r="C3174" s="125"/>
      <c r="G3174" s="10"/>
      <c r="I3174" s="10"/>
      <c r="J3174" s="10"/>
      <c r="K3174" s="10"/>
      <c r="M3174" s="10"/>
      <c r="O3174" s="29"/>
    </row>
    <row r="3175" spans="3:15" s="12" customFormat="1" ht="11.25">
      <c r="C3175" s="125"/>
      <c r="G3175" s="10"/>
      <c r="I3175" s="10"/>
      <c r="J3175" s="10"/>
      <c r="K3175" s="10"/>
      <c r="M3175" s="10"/>
      <c r="O3175" s="29"/>
    </row>
    <row r="3176" spans="3:15" s="12" customFormat="1" ht="11.25">
      <c r="C3176" s="125"/>
      <c r="G3176" s="10"/>
      <c r="I3176" s="10"/>
      <c r="J3176" s="10"/>
      <c r="K3176" s="10"/>
      <c r="M3176" s="10"/>
      <c r="O3176" s="29"/>
    </row>
    <row r="3177" spans="3:15" s="12" customFormat="1" ht="11.25">
      <c r="C3177" s="125"/>
      <c r="G3177" s="10"/>
      <c r="I3177" s="10"/>
      <c r="J3177" s="10"/>
      <c r="K3177" s="10"/>
      <c r="M3177" s="10"/>
      <c r="O3177" s="29"/>
    </row>
    <row r="3178" spans="3:15" s="12" customFormat="1" ht="11.25">
      <c r="C3178" s="125"/>
      <c r="G3178" s="10"/>
      <c r="I3178" s="10"/>
      <c r="J3178" s="10"/>
      <c r="K3178" s="10"/>
      <c r="M3178" s="10"/>
      <c r="O3178" s="29"/>
    </row>
    <row r="3179" spans="3:15" s="12" customFormat="1" ht="11.25">
      <c r="C3179" s="125"/>
      <c r="G3179" s="10"/>
      <c r="I3179" s="10"/>
      <c r="J3179" s="10"/>
      <c r="K3179" s="10"/>
      <c r="M3179" s="10"/>
      <c r="O3179" s="29"/>
    </row>
    <row r="3180" spans="3:15" s="12" customFormat="1" ht="11.25">
      <c r="C3180" s="125"/>
      <c r="G3180" s="10"/>
      <c r="I3180" s="10"/>
      <c r="J3180" s="10"/>
      <c r="K3180" s="10"/>
      <c r="M3180" s="10"/>
      <c r="O3180" s="29"/>
    </row>
    <row r="3181" spans="3:15" s="12" customFormat="1" ht="11.25">
      <c r="C3181" s="125"/>
      <c r="G3181" s="10"/>
      <c r="I3181" s="10"/>
      <c r="J3181" s="10"/>
      <c r="K3181" s="10"/>
      <c r="M3181" s="10"/>
      <c r="O3181" s="29"/>
    </row>
    <row r="3182" spans="3:15" s="12" customFormat="1" ht="11.25">
      <c r="C3182" s="125"/>
      <c r="G3182" s="10"/>
      <c r="I3182" s="10"/>
      <c r="J3182" s="10"/>
      <c r="K3182" s="10"/>
      <c r="M3182" s="10"/>
      <c r="O3182" s="29"/>
    </row>
    <row r="3183" spans="3:15" s="12" customFormat="1" ht="11.25">
      <c r="C3183" s="125"/>
      <c r="G3183" s="10"/>
      <c r="I3183" s="10"/>
      <c r="J3183" s="10"/>
      <c r="K3183" s="10"/>
      <c r="M3183" s="10"/>
      <c r="O3183" s="29"/>
    </row>
    <row r="3184" spans="3:15" s="12" customFormat="1" ht="11.25">
      <c r="C3184" s="125"/>
      <c r="G3184" s="10"/>
      <c r="I3184" s="10"/>
      <c r="J3184" s="10"/>
      <c r="K3184" s="10"/>
      <c r="M3184" s="10"/>
      <c r="O3184" s="29"/>
    </row>
    <row r="3185" spans="3:15" s="12" customFormat="1" ht="11.25">
      <c r="C3185" s="125"/>
      <c r="G3185" s="10"/>
      <c r="I3185" s="10"/>
      <c r="J3185" s="10"/>
      <c r="K3185" s="10"/>
      <c r="M3185" s="10"/>
      <c r="O3185" s="29"/>
    </row>
    <row r="3186" spans="3:15" s="12" customFormat="1" ht="11.25">
      <c r="C3186" s="125"/>
      <c r="G3186" s="10"/>
      <c r="I3186" s="10"/>
      <c r="J3186" s="10"/>
      <c r="K3186" s="10"/>
      <c r="M3186" s="10"/>
      <c r="O3186" s="29"/>
    </row>
    <row r="3187" spans="3:15" s="12" customFormat="1" ht="11.25">
      <c r="C3187" s="125"/>
      <c r="G3187" s="10"/>
      <c r="I3187" s="10"/>
      <c r="J3187" s="10"/>
      <c r="K3187" s="10"/>
      <c r="M3187" s="10"/>
      <c r="O3187" s="29"/>
    </row>
    <row r="3188" spans="3:15" s="12" customFormat="1" ht="11.25">
      <c r="C3188" s="125"/>
      <c r="G3188" s="10"/>
      <c r="I3188" s="10"/>
      <c r="J3188" s="10"/>
      <c r="K3188" s="10"/>
      <c r="M3188" s="10"/>
      <c r="O3188" s="29"/>
    </row>
    <row r="3189" spans="3:15" s="12" customFormat="1" ht="11.25">
      <c r="C3189" s="125"/>
      <c r="G3189" s="10"/>
      <c r="I3189" s="10"/>
      <c r="J3189" s="10"/>
      <c r="K3189" s="10"/>
      <c r="M3189" s="10"/>
      <c r="O3189" s="29"/>
    </row>
    <row r="3190" spans="3:15" s="12" customFormat="1" ht="11.25">
      <c r="C3190" s="125"/>
      <c r="G3190" s="10"/>
      <c r="I3190" s="10"/>
      <c r="J3190" s="10"/>
      <c r="K3190" s="10"/>
      <c r="M3190" s="10"/>
      <c r="O3190" s="29"/>
    </row>
    <row r="3191" spans="3:15" s="12" customFormat="1" ht="11.25">
      <c r="C3191" s="125"/>
      <c r="G3191" s="10"/>
      <c r="I3191" s="10"/>
      <c r="J3191" s="10"/>
      <c r="K3191" s="10"/>
      <c r="M3191" s="10"/>
      <c r="O3191" s="29"/>
    </row>
    <row r="3192" spans="3:15" s="12" customFormat="1" ht="11.25">
      <c r="C3192" s="125"/>
      <c r="G3192" s="10"/>
      <c r="I3192" s="10"/>
      <c r="J3192" s="10"/>
      <c r="K3192" s="10"/>
      <c r="M3192" s="10"/>
      <c r="O3192" s="29"/>
    </row>
    <row r="3193" spans="3:15" s="12" customFormat="1" ht="11.25">
      <c r="C3193" s="125"/>
      <c r="G3193" s="10"/>
      <c r="I3193" s="10"/>
      <c r="J3193" s="10"/>
      <c r="K3193" s="10"/>
      <c r="M3193" s="10"/>
      <c r="O3193" s="29"/>
    </row>
    <row r="3194" spans="3:15" s="12" customFormat="1" ht="11.25">
      <c r="C3194" s="125"/>
      <c r="G3194" s="10"/>
      <c r="I3194" s="10"/>
      <c r="J3194" s="10"/>
      <c r="K3194" s="10"/>
      <c r="M3194" s="10"/>
      <c r="O3194" s="29"/>
    </row>
    <row r="3195" spans="3:15" s="12" customFormat="1" ht="11.25">
      <c r="C3195" s="125"/>
      <c r="G3195" s="10"/>
      <c r="I3195" s="10"/>
      <c r="J3195" s="10"/>
      <c r="K3195" s="10"/>
      <c r="M3195" s="10"/>
      <c r="O3195" s="29"/>
    </row>
    <row r="3196" spans="3:15" s="12" customFormat="1" ht="11.25">
      <c r="C3196" s="125"/>
      <c r="G3196" s="10"/>
      <c r="I3196" s="10"/>
      <c r="J3196" s="10"/>
      <c r="K3196" s="10"/>
      <c r="M3196" s="10"/>
      <c r="O3196" s="29"/>
    </row>
    <row r="3197" spans="3:15" s="12" customFormat="1" ht="11.25">
      <c r="C3197" s="125"/>
      <c r="G3197" s="10"/>
      <c r="I3197" s="10"/>
      <c r="J3197" s="10"/>
      <c r="K3197" s="10"/>
      <c r="M3197" s="10"/>
      <c r="O3197" s="29"/>
    </row>
    <row r="3198" spans="3:15" s="12" customFormat="1" ht="11.25">
      <c r="C3198" s="125"/>
      <c r="G3198" s="10"/>
      <c r="I3198" s="10"/>
      <c r="J3198" s="10"/>
      <c r="K3198" s="10"/>
      <c r="M3198" s="10"/>
      <c r="O3198" s="29"/>
    </row>
    <row r="3199" spans="3:15" s="12" customFormat="1" ht="11.25">
      <c r="C3199" s="125"/>
      <c r="G3199" s="10"/>
      <c r="I3199" s="10"/>
      <c r="J3199" s="10"/>
      <c r="K3199" s="10"/>
      <c r="M3199" s="10"/>
      <c r="O3199" s="29"/>
    </row>
    <row r="3200" spans="3:15" s="12" customFormat="1" ht="11.25">
      <c r="C3200" s="125"/>
      <c r="G3200" s="10"/>
      <c r="I3200" s="10"/>
      <c r="J3200" s="10"/>
      <c r="K3200" s="10"/>
      <c r="M3200" s="10"/>
      <c r="O3200" s="29"/>
    </row>
    <row r="3201" spans="3:15" s="12" customFormat="1" ht="11.25">
      <c r="C3201" s="125"/>
      <c r="G3201" s="10"/>
      <c r="I3201" s="10"/>
      <c r="J3201" s="10"/>
      <c r="K3201" s="10"/>
      <c r="M3201" s="10"/>
      <c r="O3201" s="29"/>
    </row>
    <row r="3202" spans="3:15" s="12" customFormat="1" ht="11.25">
      <c r="C3202" s="125"/>
      <c r="G3202" s="10"/>
      <c r="I3202" s="10"/>
      <c r="J3202" s="10"/>
      <c r="K3202" s="10"/>
      <c r="M3202" s="10"/>
      <c r="O3202" s="29"/>
    </row>
    <row r="3203" spans="3:15" s="12" customFormat="1" ht="11.25">
      <c r="C3203" s="125"/>
      <c r="G3203" s="10"/>
      <c r="I3203" s="10"/>
      <c r="J3203" s="10"/>
      <c r="K3203" s="10"/>
      <c r="M3203" s="10"/>
      <c r="O3203" s="29"/>
    </row>
    <row r="3204" spans="3:15" s="12" customFormat="1" ht="11.25">
      <c r="C3204" s="125"/>
      <c r="G3204" s="10"/>
      <c r="I3204" s="10"/>
      <c r="J3204" s="10"/>
      <c r="K3204" s="10"/>
      <c r="M3204" s="10"/>
      <c r="O3204" s="29"/>
    </row>
    <row r="3205" spans="3:15" s="12" customFormat="1" ht="11.25">
      <c r="C3205" s="125"/>
      <c r="G3205" s="10"/>
      <c r="I3205" s="10"/>
      <c r="J3205" s="10"/>
      <c r="K3205" s="10"/>
      <c r="M3205" s="10"/>
      <c r="O3205" s="29"/>
    </row>
    <row r="3206" spans="3:15" s="12" customFormat="1" ht="11.25">
      <c r="C3206" s="125"/>
      <c r="G3206" s="10"/>
      <c r="I3206" s="10"/>
      <c r="J3206" s="10"/>
      <c r="K3206" s="10"/>
      <c r="M3206" s="10"/>
      <c r="O3206" s="29"/>
    </row>
    <row r="3207" spans="3:15" s="12" customFormat="1" ht="11.25">
      <c r="C3207" s="125"/>
      <c r="G3207" s="10"/>
      <c r="I3207" s="10"/>
      <c r="J3207" s="10"/>
      <c r="K3207" s="10"/>
      <c r="M3207" s="10"/>
      <c r="O3207" s="29"/>
    </row>
    <row r="3208" spans="3:15" s="12" customFormat="1" ht="11.25">
      <c r="C3208" s="125"/>
      <c r="G3208" s="10"/>
      <c r="I3208" s="10"/>
      <c r="J3208" s="10"/>
      <c r="K3208" s="10"/>
      <c r="M3208" s="10"/>
      <c r="O3208" s="29"/>
    </row>
    <row r="3209" spans="3:15" s="12" customFormat="1" ht="11.25">
      <c r="C3209" s="125"/>
      <c r="G3209" s="10"/>
      <c r="I3209" s="10"/>
      <c r="J3209" s="10"/>
      <c r="K3209" s="10"/>
      <c r="M3209" s="10"/>
      <c r="O3209" s="29"/>
    </row>
    <row r="3210" spans="3:15" s="12" customFormat="1" ht="11.25">
      <c r="C3210" s="125"/>
      <c r="G3210" s="10"/>
      <c r="I3210" s="10"/>
      <c r="J3210" s="10"/>
      <c r="K3210" s="10"/>
      <c r="M3210" s="10"/>
      <c r="O3210" s="29"/>
    </row>
    <row r="3211" spans="3:15" s="12" customFormat="1" ht="11.25">
      <c r="C3211" s="125"/>
      <c r="G3211" s="10"/>
      <c r="I3211" s="10"/>
      <c r="J3211" s="10"/>
      <c r="K3211" s="10"/>
      <c r="M3211" s="10"/>
      <c r="O3211" s="29"/>
    </row>
    <row r="3212" spans="3:15" s="12" customFormat="1" ht="11.25">
      <c r="C3212" s="125"/>
      <c r="G3212" s="10"/>
      <c r="I3212" s="10"/>
      <c r="J3212" s="10"/>
      <c r="K3212" s="10"/>
      <c r="M3212" s="10"/>
      <c r="O3212" s="29"/>
    </row>
    <row r="3213" spans="3:15" s="12" customFormat="1" ht="11.25">
      <c r="C3213" s="125"/>
      <c r="G3213" s="10"/>
      <c r="I3213" s="10"/>
      <c r="J3213" s="10"/>
      <c r="K3213" s="10"/>
      <c r="M3213" s="10"/>
      <c r="O3213" s="29"/>
    </row>
    <row r="3214" spans="3:15" s="12" customFormat="1" ht="11.25">
      <c r="C3214" s="125"/>
      <c r="G3214" s="10"/>
      <c r="I3214" s="10"/>
      <c r="J3214" s="10"/>
      <c r="K3214" s="10"/>
      <c r="M3214" s="10"/>
      <c r="O3214" s="29"/>
    </row>
    <row r="3215" spans="3:15" s="12" customFormat="1" ht="11.25">
      <c r="C3215" s="125"/>
      <c r="G3215" s="10"/>
      <c r="I3215" s="10"/>
      <c r="J3215" s="10"/>
      <c r="K3215" s="10"/>
      <c r="M3215" s="10"/>
      <c r="O3215" s="29"/>
    </row>
    <row r="3216" spans="3:15" s="12" customFormat="1" ht="11.25">
      <c r="C3216" s="125"/>
      <c r="G3216" s="10"/>
      <c r="I3216" s="10"/>
      <c r="J3216" s="10"/>
      <c r="K3216" s="10"/>
      <c r="M3216" s="10"/>
      <c r="O3216" s="29"/>
    </row>
    <row r="3217" spans="3:15" s="12" customFormat="1" ht="11.25">
      <c r="C3217" s="125"/>
      <c r="G3217" s="10"/>
      <c r="I3217" s="10"/>
      <c r="J3217" s="10"/>
      <c r="K3217" s="10"/>
      <c r="M3217" s="10"/>
      <c r="O3217" s="29"/>
    </row>
    <row r="3218" spans="3:15" s="12" customFormat="1" ht="11.25">
      <c r="C3218" s="125"/>
      <c r="G3218" s="10"/>
      <c r="I3218" s="10"/>
      <c r="J3218" s="10"/>
      <c r="K3218" s="10"/>
      <c r="M3218" s="10"/>
      <c r="O3218" s="29"/>
    </row>
    <row r="3219" spans="3:15" s="12" customFormat="1" ht="11.25">
      <c r="C3219" s="125"/>
      <c r="G3219" s="10"/>
      <c r="I3219" s="10"/>
      <c r="J3219" s="10"/>
      <c r="K3219" s="10"/>
      <c r="M3219" s="10"/>
      <c r="O3219" s="29"/>
    </row>
    <row r="3220" spans="3:15" s="12" customFormat="1" ht="11.25">
      <c r="C3220" s="125"/>
      <c r="G3220" s="10"/>
      <c r="I3220" s="10"/>
      <c r="J3220" s="10"/>
      <c r="K3220" s="10"/>
      <c r="M3220" s="10"/>
      <c r="O3220" s="29"/>
    </row>
    <row r="3221" spans="3:15" s="12" customFormat="1" ht="11.25">
      <c r="C3221" s="125"/>
      <c r="G3221" s="10"/>
      <c r="I3221" s="10"/>
      <c r="J3221" s="10"/>
      <c r="K3221" s="10"/>
      <c r="M3221" s="10"/>
      <c r="O3221" s="29"/>
    </row>
    <row r="3222" spans="3:15" s="12" customFormat="1" ht="11.25">
      <c r="C3222" s="125"/>
      <c r="G3222" s="10"/>
      <c r="I3222" s="10"/>
      <c r="J3222" s="10"/>
      <c r="K3222" s="10"/>
      <c r="M3222" s="10"/>
      <c r="O3222" s="29"/>
    </row>
    <row r="3223" spans="3:15" s="12" customFormat="1" ht="11.25">
      <c r="C3223" s="125"/>
      <c r="G3223" s="10"/>
      <c r="I3223" s="10"/>
      <c r="J3223" s="10"/>
      <c r="K3223" s="10"/>
      <c r="M3223" s="10"/>
      <c r="O3223" s="29"/>
    </row>
    <row r="3224" spans="3:15" s="12" customFormat="1" ht="11.25">
      <c r="C3224" s="125"/>
      <c r="G3224" s="10"/>
      <c r="I3224" s="10"/>
      <c r="J3224" s="10"/>
      <c r="K3224" s="10"/>
      <c r="M3224" s="10"/>
      <c r="O3224" s="29"/>
    </row>
    <row r="3225" spans="3:15" s="12" customFormat="1" ht="11.25">
      <c r="C3225" s="125"/>
      <c r="G3225" s="10"/>
      <c r="I3225" s="10"/>
      <c r="J3225" s="10"/>
      <c r="K3225" s="10"/>
      <c r="M3225" s="10"/>
      <c r="O3225" s="29"/>
    </row>
    <row r="3226" spans="3:15" s="12" customFormat="1" ht="11.25">
      <c r="C3226" s="125"/>
      <c r="G3226" s="10"/>
      <c r="I3226" s="10"/>
      <c r="J3226" s="10"/>
      <c r="K3226" s="10"/>
      <c r="M3226" s="10"/>
      <c r="O3226" s="29"/>
    </row>
    <row r="3227" spans="3:15" s="12" customFormat="1" ht="11.25">
      <c r="C3227" s="125"/>
      <c r="G3227" s="10"/>
      <c r="I3227" s="10"/>
      <c r="J3227" s="10"/>
      <c r="K3227" s="10"/>
      <c r="M3227" s="10"/>
      <c r="O3227" s="29"/>
    </row>
    <row r="3228" spans="3:15" s="12" customFormat="1" ht="11.25">
      <c r="C3228" s="125"/>
      <c r="G3228" s="10"/>
      <c r="I3228" s="10"/>
      <c r="J3228" s="10"/>
      <c r="K3228" s="10"/>
      <c r="M3228" s="10"/>
      <c r="O3228" s="29"/>
    </row>
    <row r="3229" spans="3:15" s="12" customFormat="1" ht="11.25">
      <c r="C3229" s="125"/>
      <c r="G3229" s="10"/>
      <c r="I3229" s="10"/>
      <c r="J3229" s="10"/>
      <c r="K3229" s="10"/>
      <c r="M3229" s="10"/>
      <c r="O3229" s="29"/>
    </row>
    <row r="3230" spans="3:15" s="12" customFormat="1" ht="11.25">
      <c r="C3230" s="125"/>
      <c r="G3230" s="10"/>
      <c r="I3230" s="10"/>
      <c r="J3230" s="10"/>
      <c r="K3230" s="10"/>
      <c r="M3230" s="10"/>
      <c r="O3230" s="29"/>
    </row>
    <row r="3231" spans="3:15" s="12" customFormat="1" ht="11.25">
      <c r="C3231" s="125"/>
      <c r="G3231" s="10"/>
      <c r="I3231" s="10"/>
      <c r="J3231" s="10"/>
      <c r="K3231" s="10"/>
      <c r="M3231" s="10"/>
      <c r="O3231" s="29"/>
    </row>
    <row r="3232" spans="3:15" s="12" customFormat="1" ht="11.25">
      <c r="C3232" s="125"/>
      <c r="G3232" s="10"/>
      <c r="I3232" s="10"/>
      <c r="J3232" s="10"/>
      <c r="K3232" s="10"/>
      <c r="M3232" s="10"/>
      <c r="O3232" s="29"/>
    </row>
    <row r="3233" spans="3:15" s="12" customFormat="1" ht="11.25">
      <c r="C3233" s="125"/>
      <c r="G3233" s="10"/>
      <c r="I3233" s="10"/>
      <c r="J3233" s="10"/>
      <c r="K3233" s="10"/>
      <c r="M3233" s="10"/>
      <c r="O3233" s="29"/>
    </row>
    <row r="3234" spans="3:15" s="12" customFormat="1" ht="11.25">
      <c r="C3234" s="125"/>
      <c r="G3234" s="10"/>
      <c r="I3234" s="10"/>
      <c r="J3234" s="10"/>
      <c r="K3234" s="10"/>
      <c r="M3234" s="10"/>
      <c r="O3234" s="29"/>
    </row>
    <row r="3235" spans="3:15" s="12" customFormat="1" ht="11.25">
      <c r="C3235" s="125"/>
      <c r="G3235" s="10"/>
      <c r="I3235" s="10"/>
      <c r="J3235" s="10"/>
      <c r="K3235" s="10"/>
      <c r="M3235" s="10"/>
      <c r="O3235" s="29"/>
    </row>
    <row r="3236" spans="3:15" s="12" customFormat="1" ht="11.25">
      <c r="C3236" s="125"/>
      <c r="G3236" s="10"/>
      <c r="I3236" s="10"/>
      <c r="J3236" s="10"/>
      <c r="K3236" s="10"/>
      <c r="M3236" s="10"/>
      <c r="O3236" s="29"/>
    </row>
    <row r="3237" spans="3:15" s="12" customFormat="1" ht="11.25">
      <c r="C3237" s="125"/>
      <c r="G3237" s="10"/>
      <c r="I3237" s="10"/>
      <c r="J3237" s="10"/>
      <c r="K3237" s="10"/>
      <c r="M3237" s="10"/>
      <c r="O3237" s="29"/>
    </row>
    <row r="3238" spans="3:15" s="12" customFormat="1" ht="11.25">
      <c r="C3238" s="125"/>
      <c r="G3238" s="10"/>
      <c r="I3238" s="10"/>
      <c r="J3238" s="10"/>
      <c r="K3238" s="10"/>
      <c r="M3238" s="10"/>
      <c r="O3238" s="29"/>
    </row>
    <row r="3239" spans="3:15" s="12" customFormat="1" ht="11.25">
      <c r="C3239" s="125"/>
      <c r="G3239" s="10"/>
      <c r="I3239" s="10"/>
      <c r="J3239" s="10"/>
      <c r="K3239" s="10"/>
      <c r="M3239" s="10"/>
      <c r="O3239" s="29"/>
    </row>
    <row r="3240" spans="3:15" s="12" customFormat="1" ht="11.25">
      <c r="C3240" s="125"/>
      <c r="G3240" s="10"/>
      <c r="I3240" s="10"/>
      <c r="J3240" s="10"/>
      <c r="K3240" s="10"/>
      <c r="M3240" s="10"/>
      <c r="O3240" s="29"/>
    </row>
    <row r="3241" spans="3:15" s="12" customFormat="1" ht="11.25">
      <c r="C3241" s="125"/>
      <c r="G3241" s="10"/>
      <c r="I3241" s="10"/>
      <c r="J3241" s="10"/>
      <c r="K3241" s="10"/>
      <c r="M3241" s="10"/>
      <c r="O3241" s="29"/>
    </row>
    <row r="3242" spans="3:15" s="12" customFormat="1" ht="11.25">
      <c r="C3242" s="125"/>
      <c r="G3242" s="10"/>
      <c r="I3242" s="10"/>
      <c r="J3242" s="10"/>
      <c r="K3242" s="10"/>
      <c r="M3242" s="10"/>
      <c r="O3242" s="29"/>
    </row>
    <row r="3243" spans="3:15" s="12" customFormat="1" ht="11.25">
      <c r="C3243" s="125"/>
      <c r="G3243" s="10"/>
      <c r="I3243" s="10"/>
      <c r="J3243" s="10"/>
      <c r="K3243" s="10"/>
      <c r="M3243" s="10"/>
      <c r="O3243" s="29"/>
    </row>
    <row r="3244" spans="3:15" s="12" customFormat="1" ht="11.25">
      <c r="C3244" s="125"/>
      <c r="G3244" s="10"/>
      <c r="I3244" s="10"/>
      <c r="J3244" s="10"/>
      <c r="K3244" s="10"/>
      <c r="M3244" s="10"/>
      <c r="O3244" s="29"/>
    </row>
    <row r="3245" spans="3:15" s="12" customFormat="1" ht="11.25">
      <c r="C3245" s="125"/>
      <c r="G3245" s="10"/>
      <c r="I3245" s="10"/>
      <c r="J3245" s="10"/>
      <c r="K3245" s="10"/>
      <c r="M3245" s="10"/>
      <c r="O3245" s="29"/>
    </row>
    <row r="3246" spans="3:15" s="12" customFormat="1" ht="11.25">
      <c r="C3246" s="125"/>
      <c r="G3246" s="10"/>
      <c r="I3246" s="10"/>
      <c r="J3246" s="10"/>
      <c r="K3246" s="10"/>
      <c r="M3246" s="10"/>
      <c r="O3246" s="29"/>
    </row>
    <row r="3247" spans="3:15" s="12" customFormat="1" ht="11.25">
      <c r="C3247" s="125"/>
      <c r="G3247" s="10"/>
      <c r="I3247" s="10"/>
      <c r="J3247" s="10"/>
      <c r="K3247" s="10"/>
      <c r="M3247" s="10"/>
      <c r="O3247" s="29"/>
    </row>
    <row r="3248" spans="3:15" s="12" customFormat="1" ht="11.25">
      <c r="C3248" s="125"/>
      <c r="G3248" s="10"/>
      <c r="I3248" s="10"/>
      <c r="J3248" s="10"/>
      <c r="K3248" s="10"/>
      <c r="M3248" s="10"/>
      <c r="O3248" s="29"/>
    </row>
    <row r="3249" spans="3:15" s="12" customFormat="1" ht="11.25">
      <c r="C3249" s="125"/>
      <c r="G3249" s="10"/>
      <c r="I3249" s="10"/>
      <c r="J3249" s="10"/>
      <c r="K3249" s="10"/>
      <c r="M3249" s="10"/>
      <c r="O3249" s="29"/>
    </row>
    <row r="3250" spans="3:15" s="12" customFormat="1" ht="11.25">
      <c r="C3250" s="125"/>
      <c r="G3250" s="10"/>
      <c r="I3250" s="10"/>
      <c r="J3250" s="10"/>
      <c r="K3250" s="10"/>
      <c r="M3250" s="10"/>
      <c r="O3250" s="29"/>
    </row>
    <row r="3251" spans="3:15" s="12" customFormat="1" ht="11.25">
      <c r="C3251" s="125"/>
      <c r="G3251" s="10"/>
      <c r="I3251" s="10"/>
      <c r="J3251" s="10"/>
      <c r="K3251" s="10"/>
      <c r="M3251" s="10"/>
      <c r="O3251" s="29"/>
    </row>
    <row r="3252" spans="3:15" s="12" customFormat="1" ht="11.25">
      <c r="C3252" s="125"/>
      <c r="G3252" s="10"/>
      <c r="I3252" s="10"/>
      <c r="J3252" s="10"/>
      <c r="K3252" s="10"/>
      <c r="M3252" s="10"/>
      <c r="O3252" s="29"/>
    </row>
    <row r="3253" spans="3:15" s="12" customFormat="1" ht="11.25">
      <c r="C3253" s="125"/>
      <c r="G3253" s="10"/>
      <c r="I3253" s="10"/>
      <c r="J3253" s="10"/>
      <c r="K3253" s="10"/>
      <c r="M3253" s="10"/>
      <c r="O3253" s="29"/>
    </row>
    <row r="3254" spans="3:15" s="12" customFormat="1" ht="11.25">
      <c r="C3254" s="125"/>
      <c r="G3254" s="10"/>
      <c r="I3254" s="10"/>
      <c r="J3254" s="10"/>
      <c r="K3254" s="10"/>
      <c r="M3254" s="10"/>
      <c r="O3254" s="29"/>
    </row>
    <row r="3255" spans="3:15" s="12" customFormat="1" ht="11.25">
      <c r="C3255" s="125"/>
      <c r="G3255" s="10"/>
      <c r="I3255" s="10"/>
      <c r="J3255" s="10"/>
      <c r="K3255" s="10"/>
      <c r="M3255" s="10"/>
      <c r="O3255" s="29"/>
    </row>
    <row r="3256" spans="3:15" s="12" customFormat="1" ht="11.25">
      <c r="C3256" s="125"/>
      <c r="G3256" s="10"/>
      <c r="I3256" s="10"/>
      <c r="J3256" s="10"/>
      <c r="K3256" s="10"/>
      <c r="M3256" s="10"/>
      <c r="O3256" s="29"/>
    </row>
    <row r="3257" spans="3:15" s="12" customFormat="1" ht="11.25">
      <c r="C3257" s="125"/>
      <c r="G3257" s="10"/>
      <c r="I3257" s="10"/>
      <c r="J3257" s="10"/>
      <c r="K3257" s="10"/>
      <c r="M3257" s="10"/>
      <c r="O3257" s="29"/>
    </row>
    <row r="3258" spans="3:15" s="12" customFormat="1" ht="11.25">
      <c r="C3258" s="125"/>
      <c r="G3258" s="10"/>
      <c r="I3258" s="10"/>
      <c r="J3258" s="10"/>
      <c r="K3258" s="10"/>
      <c r="M3258" s="10"/>
      <c r="O3258" s="29"/>
    </row>
    <row r="3259" spans="3:15" s="12" customFormat="1" ht="11.25">
      <c r="C3259" s="125"/>
      <c r="G3259" s="10"/>
      <c r="I3259" s="10"/>
      <c r="J3259" s="10"/>
      <c r="K3259" s="10"/>
      <c r="M3259" s="10"/>
      <c r="O3259" s="29"/>
    </row>
    <row r="3260" spans="3:15" s="12" customFormat="1" ht="11.25">
      <c r="C3260" s="125"/>
      <c r="G3260" s="10"/>
      <c r="I3260" s="10"/>
      <c r="J3260" s="10"/>
      <c r="K3260" s="10"/>
      <c r="M3260" s="10"/>
      <c r="O3260" s="29"/>
    </row>
    <row r="3261" spans="3:15" s="12" customFormat="1" ht="11.25">
      <c r="C3261" s="125"/>
      <c r="G3261" s="10"/>
      <c r="I3261" s="10"/>
      <c r="J3261" s="10"/>
      <c r="K3261" s="10"/>
      <c r="M3261" s="10"/>
      <c r="O3261" s="29"/>
    </row>
    <row r="3262" spans="3:15" s="12" customFormat="1" ht="11.25">
      <c r="C3262" s="125"/>
      <c r="G3262" s="10"/>
      <c r="I3262" s="10"/>
      <c r="J3262" s="10"/>
      <c r="K3262" s="10"/>
      <c r="M3262" s="10"/>
      <c r="O3262" s="29"/>
    </row>
    <row r="3263" spans="3:15" s="12" customFormat="1" ht="11.25">
      <c r="C3263" s="125"/>
      <c r="G3263" s="10"/>
      <c r="I3263" s="10"/>
      <c r="J3263" s="10"/>
      <c r="K3263" s="10"/>
      <c r="M3263" s="10"/>
      <c r="O3263" s="29"/>
    </row>
    <row r="3264" spans="3:15" s="12" customFormat="1" ht="11.25">
      <c r="C3264" s="125"/>
      <c r="G3264" s="10"/>
      <c r="I3264" s="10"/>
      <c r="J3264" s="10"/>
      <c r="K3264" s="10"/>
      <c r="M3264" s="10"/>
      <c r="O3264" s="29"/>
    </row>
    <row r="3265" spans="3:15" s="12" customFormat="1" ht="11.25">
      <c r="C3265" s="125"/>
      <c r="G3265" s="10"/>
      <c r="I3265" s="10"/>
      <c r="J3265" s="10"/>
      <c r="K3265" s="10"/>
      <c r="M3265" s="10"/>
      <c r="O3265" s="29"/>
    </row>
    <row r="3266" spans="3:15" s="12" customFormat="1" ht="11.25">
      <c r="C3266" s="125"/>
      <c r="G3266" s="10"/>
      <c r="I3266" s="10"/>
      <c r="J3266" s="10"/>
      <c r="K3266" s="10"/>
      <c r="M3266" s="10"/>
      <c r="O3266" s="29"/>
    </row>
    <row r="3267" spans="3:15" s="12" customFormat="1" ht="11.25">
      <c r="C3267" s="125"/>
      <c r="G3267" s="10"/>
      <c r="I3267" s="10"/>
      <c r="J3267" s="10"/>
      <c r="K3267" s="10"/>
      <c r="M3267" s="10"/>
      <c r="O3267" s="29"/>
    </row>
    <row r="3268" spans="3:15" s="12" customFormat="1" ht="11.25">
      <c r="C3268" s="125"/>
      <c r="G3268" s="10"/>
      <c r="I3268" s="10"/>
      <c r="J3268" s="10"/>
      <c r="K3268" s="10"/>
      <c r="M3268" s="10"/>
      <c r="O3268" s="29"/>
    </row>
    <row r="3269" spans="3:15" s="12" customFormat="1" ht="11.25">
      <c r="C3269" s="125"/>
      <c r="G3269" s="10"/>
      <c r="I3269" s="10"/>
      <c r="J3269" s="10"/>
      <c r="K3269" s="10"/>
      <c r="M3269" s="10"/>
      <c r="O3269" s="29"/>
    </row>
    <row r="3270" spans="3:15" s="12" customFormat="1" ht="11.25">
      <c r="C3270" s="125"/>
      <c r="G3270" s="10"/>
      <c r="I3270" s="10"/>
      <c r="J3270" s="10"/>
      <c r="K3270" s="10"/>
      <c r="M3270" s="10"/>
      <c r="O3270" s="29"/>
    </row>
    <row r="3271" spans="3:15" s="12" customFormat="1" ht="11.25">
      <c r="C3271" s="125"/>
      <c r="G3271" s="10"/>
      <c r="I3271" s="10"/>
      <c r="J3271" s="10"/>
      <c r="K3271" s="10"/>
      <c r="M3271" s="10"/>
      <c r="O3271" s="29"/>
    </row>
    <row r="3272" spans="3:15" s="12" customFormat="1" ht="11.25">
      <c r="C3272" s="125"/>
      <c r="G3272" s="10"/>
      <c r="I3272" s="10"/>
      <c r="J3272" s="10"/>
      <c r="K3272" s="10"/>
      <c r="M3272" s="10"/>
      <c r="O3272" s="29"/>
    </row>
    <row r="3273" spans="3:15" s="12" customFormat="1" ht="11.25">
      <c r="C3273" s="125"/>
      <c r="G3273" s="10"/>
      <c r="I3273" s="10"/>
      <c r="J3273" s="10"/>
      <c r="K3273" s="10"/>
      <c r="M3273" s="10"/>
      <c r="O3273" s="29"/>
    </row>
    <row r="3274" spans="3:15" s="12" customFormat="1" ht="11.25">
      <c r="C3274" s="125"/>
      <c r="G3274" s="10"/>
      <c r="I3274" s="10"/>
      <c r="J3274" s="10"/>
      <c r="K3274" s="10"/>
      <c r="M3274" s="10"/>
      <c r="O3274" s="29"/>
    </row>
    <row r="3275" spans="3:15" s="12" customFormat="1" ht="11.25">
      <c r="C3275" s="125"/>
      <c r="G3275" s="10"/>
      <c r="I3275" s="10"/>
      <c r="J3275" s="10"/>
      <c r="K3275" s="10"/>
      <c r="M3275" s="10"/>
      <c r="O3275" s="29"/>
    </row>
    <row r="3276" spans="3:15" s="12" customFormat="1" ht="11.25">
      <c r="C3276" s="125"/>
      <c r="G3276" s="10"/>
      <c r="I3276" s="10"/>
      <c r="J3276" s="10"/>
      <c r="K3276" s="10"/>
      <c r="M3276" s="10"/>
      <c r="O3276" s="29"/>
    </row>
    <row r="3277" spans="3:15" s="12" customFormat="1" ht="11.25">
      <c r="C3277" s="125"/>
      <c r="G3277" s="10"/>
      <c r="I3277" s="10"/>
      <c r="J3277" s="10"/>
      <c r="K3277" s="10"/>
      <c r="M3277" s="10"/>
      <c r="O3277" s="29"/>
    </row>
    <row r="3278" spans="3:15" s="12" customFormat="1" ht="11.25">
      <c r="C3278" s="125"/>
      <c r="G3278" s="10"/>
      <c r="I3278" s="10"/>
      <c r="J3278" s="10"/>
      <c r="K3278" s="10"/>
      <c r="M3278" s="10"/>
      <c r="O3278" s="29"/>
    </row>
    <row r="3279" spans="3:15" s="12" customFormat="1" ht="11.25">
      <c r="C3279" s="125"/>
      <c r="G3279" s="10"/>
      <c r="I3279" s="10"/>
      <c r="J3279" s="10"/>
      <c r="K3279" s="10"/>
      <c r="M3279" s="10"/>
      <c r="O3279" s="29"/>
    </row>
    <row r="3280" spans="3:15" s="12" customFormat="1" ht="11.25">
      <c r="C3280" s="125"/>
      <c r="G3280" s="10"/>
      <c r="I3280" s="10"/>
      <c r="J3280" s="10"/>
      <c r="K3280" s="10"/>
      <c r="M3280" s="10"/>
      <c r="O3280" s="29"/>
    </row>
    <row r="3281" spans="3:15" s="12" customFormat="1" ht="11.25">
      <c r="C3281" s="125"/>
      <c r="G3281" s="10"/>
      <c r="I3281" s="10"/>
      <c r="J3281" s="10"/>
      <c r="K3281" s="10"/>
      <c r="M3281" s="10"/>
      <c r="O3281" s="29"/>
    </row>
    <row r="3282" spans="3:15" s="12" customFormat="1" ht="11.25">
      <c r="C3282" s="125"/>
      <c r="G3282" s="10"/>
      <c r="I3282" s="10"/>
      <c r="J3282" s="10"/>
      <c r="K3282" s="10"/>
      <c r="M3282" s="10"/>
      <c r="O3282" s="29"/>
    </row>
    <row r="3283" spans="3:15" s="12" customFormat="1" ht="11.25">
      <c r="C3283" s="125"/>
      <c r="G3283" s="10"/>
      <c r="I3283" s="10"/>
      <c r="J3283" s="10"/>
      <c r="K3283" s="10"/>
      <c r="M3283" s="10"/>
      <c r="O3283" s="29"/>
    </row>
    <row r="3284" spans="3:15" s="12" customFormat="1" ht="11.25">
      <c r="C3284" s="125"/>
      <c r="G3284" s="10"/>
      <c r="I3284" s="10"/>
      <c r="J3284" s="10"/>
      <c r="K3284" s="10"/>
      <c r="M3284" s="10"/>
      <c r="O3284" s="29"/>
    </row>
    <row r="3285" spans="3:15" s="12" customFormat="1" ht="11.25">
      <c r="C3285" s="125"/>
      <c r="G3285" s="10"/>
      <c r="I3285" s="10"/>
      <c r="J3285" s="10"/>
      <c r="K3285" s="10"/>
      <c r="M3285" s="10"/>
      <c r="O3285" s="29"/>
    </row>
    <row r="3286" spans="3:15" s="12" customFormat="1" ht="11.25">
      <c r="C3286" s="125"/>
      <c r="G3286" s="10"/>
      <c r="I3286" s="10"/>
      <c r="J3286" s="10"/>
      <c r="K3286" s="10"/>
      <c r="M3286" s="10"/>
      <c r="O3286" s="29"/>
    </row>
    <row r="3287" spans="3:15" s="12" customFormat="1" ht="11.25">
      <c r="C3287" s="125"/>
      <c r="G3287" s="10"/>
      <c r="I3287" s="10"/>
      <c r="J3287" s="10"/>
      <c r="K3287" s="10"/>
      <c r="M3287" s="10"/>
      <c r="O3287" s="29"/>
    </row>
    <row r="3288" spans="3:15" s="12" customFormat="1" ht="11.25">
      <c r="C3288" s="125"/>
      <c r="G3288" s="10"/>
      <c r="I3288" s="10"/>
      <c r="J3288" s="10"/>
      <c r="K3288" s="10"/>
      <c r="M3288" s="10"/>
      <c r="O3288" s="29"/>
    </row>
    <row r="3289" spans="3:15" s="12" customFormat="1" ht="11.25">
      <c r="C3289" s="125"/>
      <c r="G3289" s="10"/>
      <c r="I3289" s="10"/>
      <c r="J3289" s="10"/>
      <c r="K3289" s="10"/>
      <c r="M3289" s="10"/>
      <c r="O3289" s="29"/>
    </row>
    <row r="3290" spans="3:15" s="12" customFormat="1" ht="11.25">
      <c r="C3290" s="125"/>
      <c r="G3290" s="10"/>
      <c r="I3290" s="10"/>
      <c r="J3290" s="10"/>
      <c r="K3290" s="10"/>
      <c r="M3290" s="10"/>
      <c r="O3290" s="29"/>
    </row>
    <row r="3291" spans="3:15" s="12" customFormat="1" ht="11.25">
      <c r="C3291" s="125"/>
      <c r="G3291" s="10"/>
      <c r="I3291" s="10"/>
      <c r="J3291" s="10"/>
      <c r="K3291" s="10"/>
      <c r="M3291" s="10"/>
      <c r="O3291" s="29"/>
    </row>
    <row r="3292" spans="3:15" s="12" customFormat="1" ht="11.25">
      <c r="C3292" s="125"/>
      <c r="G3292" s="10"/>
      <c r="I3292" s="10"/>
      <c r="J3292" s="10"/>
      <c r="K3292" s="10"/>
      <c r="M3292" s="10"/>
      <c r="O3292" s="29"/>
    </row>
    <row r="3293" spans="3:15" s="12" customFormat="1" ht="11.25">
      <c r="C3293" s="125"/>
      <c r="G3293" s="10"/>
      <c r="I3293" s="10"/>
      <c r="J3293" s="10"/>
      <c r="K3293" s="10"/>
      <c r="M3293" s="10"/>
      <c r="O3293" s="29"/>
    </row>
    <row r="3294" spans="3:15" s="12" customFormat="1" ht="11.25">
      <c r="C3294" s="125"/>
      <c r="G3294" s="10"/>
      <c r="I3294" s="10"/>
      <c r="J3294" s="10"/>
      <c r="K3294" s="10"/>
      <c r="M3294" s="10"/>
      <c r="O3294" s="29"/>
    </row>
    <row r="3295" spans="3:15" s="12" customFormat="1" ht="11.25">
      <c r="C3295" s="125"/>
      <c r="G3295" s="10"/>
      <c r="I3295" s="10"/>
      <c r="J3295" s="10"/>
      <c r="K3295" s="10"/>
      <c r="M3295" s="10"/>
      <c r="O3295" s="29"/>
    </row>
    <row r="3296" spans="3:15" s="12" customFormat="1" ht="11.25">
      <c r="C3296" s="125"/>
      <c r="G3296" s="10"/>
      <c r="I3296" s="10"/>
      <c r="J3296" s="10"/>
      <c r="K3296" s="10"/>
      <c r="M3296" s="10"/>
      <c r="O3296" s="29"/>
    </row>
    <row r="3297" spans="3:15" s="12" customFormat="1" ht="11.25">
      <c r="C3297" s="125"/>
      <c r="G3297" s="10"/>
      <c r="I3297" s="10"/>
      <c r="J3297" s="10"/>
      <c r="K3297" s="10"/>
      <c r="M3297" s="10"/>
      <c r="O3297" s="29"/>
    </row>
    <row r="3298" spans="3:15" s="12" customFormat="1" ht="11.25">
      <c r="C3298" s="125"/>
      <c r="G3298" s="10"/>
      <c r="I3298" s="10"/>
      <c r="J3298" s="10"/>
      <c r="K3298" s="10"/>
      <c r="M3298" s="10"/>
      <c r="O3298" s="29"/>
    </row>
    <row r="3299" spans="3:15" s="12" customFormat="1" ht="11.25">
      <c r="C3299" s="125"/>
      <c r="G3299" s="10"/>
      <c r="I3299" s="10"/>
      <c r="J3299" s="10"/>
      <c r="K3299" s="10"/>
      <c r="M3299" s="10"/>
      <c r="O3299" s="29"/>
    </row>
    <row r="3300" spans="3:15" s="12" customFormat="1" ht="11.25">
      <c r="C3300" s="125"/>
      <c r="G3300" s="10"/>
      <c r="I3300" s="10"/>
      <c r="J3300" s="10"/>
      <c r="K3300" s="10"/>
      <c r="M3300" s="10"/>
      <c r="O3300" s="29"/>
    </row>
    <row r="3301" spans="3:15" s="12" customFormat="1" ht="11.25">
      <c r="C3301" s="125"/>
      <c r="G3301" s="10"/>
      <c r="I3301" s="10"/>
      <c r="J3301" s="10"/>
      <c r="K3301" s="10"/>
      <c r="M3301" s="10"/>
      <c r="O3301" s="29"/>
    </row>
    <row r="3302" spans="3:15" s="12" customFormat="1" ht="11.25">
      <c r="C3302" s="125"/>
      <c r="G3302" s="10"/>
      <c r="I3302" s="10"/>
      <c r="J3302" s="10"/>
      <c r="K3302" s="10"/>
      <c r="M3302" s="10"/>
      <c r="O3302" s="29"/>
    </row>
    <row r="3303" spans="3:15" s="12" customFormat="1" ht="11.25">
      <c r="C3303" s="125"/>
      <c r="G3303" s="10"/>
      <c r="I3303" s="10"/>
      <c r="J3303" s="10"/>
      <c r="K3303" s="10"/>
      <c r="M3303" s="10"/>
      <c r="O3303" s="29"/>
    </row>
    <row r="3304" spans="3:15" s="12" customFormat="1" ht="11.25">
      <c r="C3304" s="125"/>
      <c r="G3304" s="10"/>
      <c r="I3304" s="10"/>
      <c r="J3304" s="10"/>
      <c r="K3304" s="10"/>
      <c r="M3304" s="10"/>
      <c r="O3304" s="29"/>
    </row>
    <row r="3305" spans="3:15" s="12" customFormat="1" ht="11.25">
      <c r="C3305" s="125"/>
      <c r="G3305" s="10"/>
      <c r="I3305" s="10"/>
      <c r="J3305" s="10"/>
      <c r="K3305" s="10"/>
      <c r="M3305" s="10"/>
      <c r="O3305" s="29"/>
    </row>
    <row r="3306" spans="3:15" s="12" customFormat="1" ht="11.25">
      <c r="C3306" s="125"/>
      <c r="G3306" s="10"/>
      <c r="I3306" s="10"/>
      <c r="J3306" s="10"/>
      <c r="K3306" s="10"/>
      <c r="M3306" s="10"/>
      <c r="O3306" s="29"/>
    </row>
    <row r="3307" spans="3:15" s="12" customFormat="1" ht="11.25">
      <c r="C3307" s="125"/>
      <c r="G3307" s="10"/>
      <c r="I3307" s="10"/>
      <c r="J3307" s="10"/>
      <c r="K3307" s="10"/>
      <c r="M3307" s="10"/>
      <c r="O3307" s="29"/>
    </row>
    <row r="3308" spans="3:15" s="12" customFormat="1" ht="11.25">
      <c r="C3308" s="125"/>
      <c r="G3308" s="10"/>
      <c r="I3308" s="10"/>
      <c r="J3308" s="10"/>
      <c r="K3308" s="10"/>
      <c r="M3308" s="10"/>
      <c r="O3308" s="29"/>
    </row>
    <row r="3309" spans="3:15" s="12" customFormat="1" ht="11.25">
      <c r="C3309" s="125"/>
      <c r="G3309" s="10"/>
      <c r="I3309" s="10"/>
      <c r="J3309" s="10"/>
      <c r="K3309" s="10"/>
      <c r="M3309" s="10"/>
      <c r="O3309" s="29"/>
    </row>
    <row r="3310" spans="3:15" s="12" customFormat="1" ht="11.25">
      <c r="C3310" s="125"/>
      <c r="G3310" s="10"/>
      <c r="I3310" s="10"/>
      <c r="J3310" s="10"/>
      <c r="K3310" s="10"/>
      <c r="M3310" s="10"/>
      <c r="O3310" s="29"/>
    </row>
    <row r="3311" spans="3:15" s="12" customFormat="1" ht="11.25">
      <c r="C3311" s="125"/>
      <c r="G3311" s="10"/>
      <c r="I3311" s="10"/>
      <c r="J3311" s="10"/>
      <c r="K3311" s="10"/>
      <c r="M3311" s="10"/>
      <c r="O3311" s="29"/>
    </row>
    <row r="3312" spans="3:15" s="12" customFormat="1" ht="11.25">
      <c r="C3312" s="125"/>
      <c r="G3312" s="10"/>
      <c r="I3312" s="10"/>
      <c r="J3312" s="10"/>
      <c r="K3312" s="10"/>
      <c r="M3312" s="10"/>
      <c r="O3312" s="29"/>
    </row>
    <row r="3313" spans="3:15" s="12" customFormat="1" ht="11.25">
      <c r="C3313" s="125"/>
      <c r="G3313" s="10"/>
      <c r="I3313" s="10"/>
      <c r="J3313" s="10"/>
      <c r="K3313" s="10"/>
      <c r="M3313" s="10"/>
      <c r="O3313" s="29"/>
    </row>
    <row r="3314" spans="3:15" s="12" customFormat="1" ht="11.25">
      <c r="C3314" s="125"/>
      <c r="G3314" s="10"/>
      <c r="I3314" s="10"/>
      <c r="J3314" s="10"/>
      <c r="K3314" s="10"/>
      <c r="M3314" s="10"/>
      <c r="O3314" s="29"/>
    </row>
    <row r="3315" spans="3:15" s="12" customFormat="1" ht="11.25">
      <c r="C3315" s="125"/>
      <c r="G3315" s="10"/>
      <c r="I3315" s="10"/>
      <c r="J3315" s="10"/>
      <c r="K3315" s="10"/>
      <c r="M3315" s="10"/>
      <c r="O3315" s="29"/>
    </row>
    <row r="3316" spans="3:15" s="12" customFormat="1" ht="11.25">
      <c r="C3316" s="125"/>
      <c r="G3316" s="10"/>
      <c r="I3316" s="10"/>
      <c r="J3316" s="10"/>
      <c r="K3316" s="10"/>
      <c r="M3316" s="10"/>
      <c r="O3316" s="29"/>
    </row>
    <row r="3317" spans="3:15" s="12" customFormat="1" ht="11.25">
      <c r="C3317" s="125"/>
      <c r="G3317" s="10"/>
      <c r="I3317" s="10"/>
      <c r="J3317" s="10"/>
      <c r="K3317" s="10"/>
      <c r="M3317" s="10"/>
      <c r="O3317" s="29"/>
    </row>
    <row r="3318" spans="3:15" s="12" customFormat="1" ht="11.25">
      <c r="C3318" s="125"/>
      <c r="G3318" s="10"/>
      <c r="I3318" s="10"/>
      <c r="J3318" s="10"/>
      <c r="K3318" s="10"/>
      <c r="M3318" s="10"/>
      <c r="O3318" s="29"/>
    </row>
    <row r="3319" spans="3:15" s="12" customFormat="1" ht="11.25">
      <c r="C3319" s="125"/>
      <c r="G3319" s="10"/>
      <c r="I3319" s="10"/>
      <c r="J3319" s="10"/>
      <c r="K3319" s="10"/>
      <c r="M3319" s="10"/>
      <c r="O3319" s="29"/>
    </row>
    <row r="3320" spans="3:15" s="12" customFormat="1" ht="11.25">
      <c r="C3320" s="125"/>
      <c r="G3320" s="10"/>
      <c r="I3320" s="10"/>
      <c r="J3320" s="10"/>
      <c r="K3320" s="10"/>
      <c r="M3320" s="10"/>
      <c r="O3320" s="29"/>
    </row>
    <row r="3321" spans="3:15" s="12" customFormat="1" ht="11.25">
      <c r="C3321" s="125"/>
      <c r="G3321" s="10"/>
      <c r="I3321" s="10"/>
      <c r="J3321" s="10"/>
      <c r="K3321" s="10"/>
      <c r="M3321" s="10"/>
      <c r="O3321" s="29"/>
    </row>
    <row r="3322" spans="3:15" s="12" customFormat="1" ht="11.25">
      <c r="C3322" s="125"/>
      <c r="G3322" s="10"/>
      <c r="I3322" s="10"/>
      <c r="J3322" s="10"/>
      <c r="K3322" s="10"/>
      <c r="M3322" s="10"/>
      <c r="O3322" s="29"/>
    </row>
    <row r="3323" spans="3:15" s="12" customFormat="1" ht="11.25">
      <c r="C3323" s="125"/>
      <c r="G3323" s="10"/>
      <c r="I3323" s="10"/>
      <c r="J3323" s="10"/>
      <c r="K3323" s="10"/>
      <c r="M3323" s="10"/>
      <c r="O3323" s="29"/>
    </row>
    <row r="3324" spans="3:15" s="12" customFormat="1" ht="11.25">
      <c r="C3324" s="125"/>
      <c r="G3324" s="10"/>
      <c r="I3324" s="10"/>
      <c r="J3324" s="10"/>
      <c r="K3324" s="10"/>
      <c r="M3324" s="10"/>
      <c r="O3324" s="29"/>
    </row>
    <row r="3325" spans="3:15" s="12" customFormat="1" ht="11.25">
      <c r="C3325" s="125"/>
      <c r="G3325" s="10"/>
      <c r="I3325" s="10"/>
      <c r="J3325" s="10"/>
      <c r="K3325" s="10"/>
      <c r="M3325" s="10"/>
      <c r="O3325" s="29"/>
    </row>
    <row r="3326" spans="3:15" s="12" customFormat="1" ht="11.25">
      <c r="C3326" s="125"/>
      <c r="G3326" s="10"/>
      <c r="I3326" s="10"/>
      <c r="J3326" s="10"/>
      <c r="K3326" s="10"/>
      <c r="M3326" s="10"/>
      <c r="O3326" s="29"/>
    </row>
    <row r="3327" spans="3:15" s="12" customFormat="1" ht="11.25">
      <c r="C3327" s="125"/>
      <c r="G3327" s="10"/>
      <c r="I3327" s="10"/>
      <c r="J3327" s="10"/>
      <c r="K3327" s="10"/>
      <c r="M3327" s="10"/>
      <c r="O3327" s="29"/>
    </row>
    <row r="3328" spans="3:15" s="12" customFormat="1" ht="11.25">
      <c r="C3328" s="125"/>
      <c r="G3328" s="10"/>
      <c r="I3328" s="10"/>
      <c r="J3328" s="10"/>
      <c r="K3328" s="10"/>
      <c r="M3328" s="10"/>
      <c r="O3328" s="29"/>
    </row>
    <row r="3329" spans="3:15" s="12" customFormat="1" ht="11.25">
      <c r="C3329" s="125"/>
      <c r="G3329" s="10"/>
      <c r="I3329" s="10"/>
      <c r="J3329" s="10"/>
      <c r="K3329" s="10"/>
      <c r="M3329" s="10"/>
      <c r="O3329" s="29"/>
    </row>
    <row r="3330" spans="3:15" s="12" customFormat="1" ht="11.25">
      <c r="C3330" s="125"/>
      <c r="G3330" s="10"/>
      <c r="I3330" s="10"/>
      <c r="J3330" s="10"/>
      <c r="K3330" s="10"/>
      <c r="M3330" s="10"/>
      <c r="O3330" s="29"/>
    </row>
    <row r="3331" spans="3:15" s="12" customFormat="1" ht="11.25">
      <c r="C3331" s="125"/>
      <c r="G3331" s="10"/>
      <c r="I3331" s="10"/>
      <c r="J3331" s="10"/>
      <c r="K3331" s="10"/>
      <c r="M3331" s="10"/>
      <c r="O3331" s="29"/>
    </row>
    <row r="3332" spans="3:15" s="12" customFormat="1" ht="11.25">
      <c r="C3332" s="125"/>
      <c r="G3332" s="10"/>
      <c r="I3332" s="10"/>
      <c r="J3332" s="10"/>
      <c r="K3332" s="10"/>
      <c r="M3332" s="10"/>
      <c r="O3332" s="29"/>
    </row>
    <row r="3333" spans="3:15" s="12" customFormat="1" ht="11.25">
      <c r="C3333" s="125"/>
      <c r="G3333" s="10"/>
      <c r="I3333" s="10"/>
      <c r="J3333" s="10"/>
      <c r="K3333" s="10"/>
      <c r="M3333" s="10"/>
      <c r="O3333" s="29"/>
    </row>
    <row r="3334" spans="3:15" s="12" customFormat="1" ht="11.25">
      <c r="C3334" s="125"/>
      <c r="G3334" s="10"/>
      <c r="I3334" s="10"/>
      <c r="J3334" s="10"/>
      <c r="K3334" s="10"/>
      <c r="M3334" s="10"/>
      <c r="O3334" s="29"/>
    </row>
    <row r="3335" spans="3:15" s="12" customFormat="1" ht="11.25">
      <c r="C3335" s="125"/>
      <c r="G3335" s="10"/>
      <c r="I3335" s="10"/>
      <c r="J3335" s="10"/>
      <c r="K3335" s="10"/>
      <c r="M3335" s="10"/>
      <c r="O3335" s="29"/>
    </row>
    <row r="3336" spans="3:15" s="12" customFormat="1" ht="11.25">
      <c r="C3336" s="125"/>
      <c r="G3336" s="10"/>
      <c r="I3336" s="10"/>
      <c r="J3336" s="10"/>
      <c r="K3336" s="10"/>
      <c r="M3336" s="10"/>
      <c r="O3336" s="29"/>
    </row>
    <row r="3337" spans="3:15" s="12" customFormat="1" ht="11.25">
      <c r="C3337" s="125"/>
      <c r="G3337" s="10"/>
      <c r="I3337" s="10"/>
      <c r="J3337" s="10"/>
      <c r="K3337" s="10"/>
      <c r="M3337" s="10"/>
      <c r="O3337" s="29"/>
    </row>
    <row r="3338" spans="3:15" s="12" customFormat="1" ht="11.25">
      <c r="C3338" s="125"/>
      <c r="G3338" s="10"/>
      <c r="I3338" s="10"/>
      <c r="J3338" s="10"/>
      <c r="K3338" s="10"/>
      <c r="M3338" s="10"/>
      <c r="O3338" s="29"/>
    </row>
    <row r="3339" spans="3:15" s="12" customFormat="1" ht="11.25">
      <c r="C3339" s="125"/>
      <c r="G3339" s="10"/>
      <c r="I3339" s="10"/>
      <c r="J3339" s="10"/>
      <c r="K3339" s="10"/>
      <c r="M3339" s="10"/>
      <c r="O3339" s="29"/>
    </row>
    <row r="3340" spans="3:15" s="12" customFormat="1" ht="11.25">
      <c r="C3340" s="125"/>
      <c r="G3340" s="10"/>
      <c r="I3340" s="10"/>
      <c r="J3340" s="10"/>
      <c r="K3340" s="10"/>
      <c r="M3340" s="10"/>
      <c r="O3340" s="29"/>
    </row>
    <row r="3341" spans="3:15" s="12" customFormat="1" ht="11.25">
      <c r="C3341" s="125"/>
      <c r="G3341" s="10"/>
      <c r="I3341" s="10"/>
      <c r="J3341" s="10"/>
      <c r="K3341" s="10"/>
      <c r="M3341" s="10"/>
      <c r="O3341" s="29"/>
    </row>
    <row r="3342" spans="3:15" s="12" customFormat="1" ht="11.25">
      <c r="C3342" s="125"/>
      <c r="G3342" s="10"/>
      <c r="I3342" s="10"/>
      <c r="J3342" s="10"/>
      <c r="K3342" s="10"/>
      <c r="M3342" s="10"/>
      <c r="O3342" s="29"/>
    </row>
    <row r="3343" spans="3:15" s="12" customFormat="1" ht="11.25">
      <c r="C3343" s="125"/>
      <c r="G3343" s="10"/>
      <c r="I3343" s="10"/>
      <c r="J3343" s="10"/>
      <c r="K3343" s="10"/>
      <c r="M3343" s="10"/>
      <c r="O3343" s="29"/>
    </row>
    <row r="3344" spans="3:15" s="12" customFormat="1" ht="11.25">
      <c r="C3344" s="125"/>
      <c r="G3344" s="10"/>
      <c r="I3344" s="10"/>
      <c r="J3344" s="10"/>
      <c r="K3344" s="10"/>
      <c r="M3344" s="10"/>
      <c r="O3344" s="29"/>
    </row>
    <row r="3345" spans="3:15" s="12" customFormat="1" ht="11.25">
      <c r="C3345" s="125"/>
      <c r="G3345" s="10"/>
      <c r="I3345" s="10"/>
      <c r="J3345" s="10"/>
      <c r="K3345" s="10"/>
      <c r="M3345" s="10"/>
      <c r="O3345" s="29"/>
    </row>
    <row r="3346" spans="3:15" s="12" customFormat="1" ht="11.25">
      <c r="C3346" s="125"/>
      <c r="G3346" s="10"/>
      <c r="I3346" s="10"/>
      <c r="J3346" s="10"/>
      <c r="K3346" s="10"/>
      <c r="M3346" s="10"/>
      <c r="O3346" s="29"/>
    </row>
    <row r="3347" spans="3:15" s="12" customFormat="1" ht="11.25">
      <c r="C3347" s="125"/>
      <c r="G3347" s="10"/>
      <c r="I3347" s="10"/>
      <c r="J3347" s="10"/>
      <c r="K3347" s="10"/>
      <c r="M3347" s="10"/>
      <c r="O3347" s="29"/>
    </row>
    <row r="3348" spans="3:15" s="12" customFormat="1" ht="11.25">
      <c r="C3348" s="125"/>
      <c r="G3348" s="10"/>
      <c r="I3348" s="10"/>
      <c r="J3348" s="10"/>
      <c r="K3348" s="10"/>
      <c r="M3348" s="10"/>
      <c r="O3348" s="29"/>
    </row>
    <row r="3349" spans="3:15" s="12" customFormat="1" ht="11.25">
      <c r="C3349" s="125"/>
      <c r="G3349" s="10"/>
      <c r="I3349" s="10"/>
      <c r="J3349" s="10"/>
      <c r="K3349" s="10"/>
      <c r="M3349" s="10"/>
      <c r="O3349" s="29"/>
    </row>
    <row r="3350" spans="3:15" s="5" customFormat="1">
      <c r="C3350" s="120"/>
      <c r="G3350" s="20"/>
      <c r="I3350" s="20"/>
      <c r="J3350" s="20"/>
      <c r="K3350" s="20"/>
      <c r="M3350" s="20"/>
      <c r="O3350" s="116"/>
    </row>
    <row r="3351" spans="3:15" s="5" customFormat="1">
      <c r="C3351" s="120"/>
      <c r="G3351" s="20"/>
      <c r="I3351" s="20"/>
      <c r="J3351" s="20"/>
      <c r="K3351" s="20"/>
      <c r="M3351" s="20"/>
      <c r="O3351" s="116"/>
    </row>
    <row r="3352" spans="3:15" s="5" customFormat="1">
      <c r="C3352" s="120"/>
      <c r="G3352" s="20"/>
      <c r="I3352" s="20"/>
      <c r="J3352" s="20"/>
      <c r="K3352" s="20"/>
      <c r="M3352" s="20"/>
      <c r="O3352" s="116"/>
    </row>
    <row r="3353" spans="3:15" s="5" customFormat="1">
      <c r="C3353" s="120"/>
      <c r="G3353" s="20"/>
      <c r="I3353" s="20"/>
      <c r="J3353" s="20"/>
      <c r="K3353" s="20"/>
      <c r="M3353" s="20"/>
      <c r="O3353" s="116"/>
    </row>
    <row r="3354" spans="3:15" s="5" customFormat="1">
      <c r="C3354" s="120"/>
      <c r="G3354" s="20"/>
      <c r="I3354" s="20"/>
      <c r="J3354" s="20"/>
      <c r="K3354" s="20"/>
      <c r="M3354" s="20"/>
      <c r="O3354" s="116"/>
    </row>
    <row r="3355" spans="3:15" s="5" customFormat="1">
      <c r="C3355" s="120"/>
      <c r="G3355" s="20"/>
      <c r="I3355" s="20"/>
      <c r="J3355" s="20"/>
      <c r="K3355" s="20"/>
      <c r="M3355" s="20"/>
      <c r="O3355" s="116"/>
    </row>
    <row r="3356" spans="3:15" s="5" customFormat="1">
      <c r="C3356" s="120"/>
      <c r="G3356" s="20"/>
      <c r="I3356" s="20"/>
      <c r="J3356" s="20"/>
      <c r="K3356" s="20"/>
      <c r="M3356" s="20"/>
      <c r="O3356" s="116"/>
    </row>
    <row r="3357" spans="3:15" s="5" customFormat="1">
      <c r="C3357" s="120"/>
      <c r="G3357" s="20"/>
      <c r="I3357" s="20"/>
      <c r="J3357" s="20"/>
      <c r="K3357" s="20"/>
      <c r="M3357" s="20"/>
      <c r="O3357" s="116"/>
    </row>
    <row r="3358" spans="3:15" s="5" customFormat="1">
      <c r="C3358" s="120"/>
      <c r="G3358" s="20"/>
      <c r="I3358" s="20"/>
      <c r="J3358" s="20"/>
      <c r="K3358" s="20"/>
      <c r="M3358" s="20"/>
      <c r="O3358" s="116"/>
    </row>
    <row r="3359" spans="3:15" s="5" customFormat="1">
      <c r="C3359" s="120"/>
      <c r="G3359" s="20"/>
      <c r="I3359" s="20"/>
      <c r="J3359" s="20"/>
      <c r="K3359" s="20"/>
      <c r="M3359" s="20"/>
      <c r="O3359" s="116"/>
    </row>
    <row r="3360" spans="3:15" s="5" customFormat="1">
      <c r="C3360" s="120"/>
      <c r="G3360" s="20"/>
      <c r="I3360" s="20"/>
      <c r="J3360" s="20"/>
      <c r="K3360" s="20"/>
      <c r="M3360" s="20"/>
      <c r="O3360" s="116"/>
    </row>
    <row r="3361" spans="3:15" s="5" customFormat="1">
      <c r="C3361" s="120"/>
      <c r="G3361" s="20"/>
      <c r="I3361" s="20"/>
      <c r="J3361" s="20"/>
      <c r="K3361" s="20"/>
      <c r="M3361" s="20"/>
      <c r="O3361" s="116"/>
    </row>
    <row r="3362" spans="3:15" s="5" customFormat="1">
      <c r="C3362" s="120"/>
      <c r="G3362" s="20"/>
      <c r="I3362" s="20"/>
      <c r="J3362" s="20"/>
      <c r="K3362" s="20"/>
      <c r="M3362" s="20"/>
      <c r="O3362" s="116"/>
    </row>
    <row r="3363" spans="3:15" s="5" customFormat="1">
      <c r="C3363" s="120"/>
      <c r="G3363" s="20"/>
      <c r="I3363" s="20"/>
      <c r="J3363" s="20"/>
      <c r="K3363" s="20"/>
      <c r="M3363" s="20"/>
      <c r="O3363" s="116"/>
    </row>
    <row r="3364" spans="3:15" s="5" customFormat="1">
      <c r="C3364" s="120"/>
      <c r="G3364" s="20"/>
      <c r="I3364" s="20"/>
      <c r="J3364" s="20"/>
      <c r="K3364" s="20"/>
      <c r="M3364" s="20"/>
      <c r="O3364" s="116"/>
    </row>
    <row r="3365" spans="3:15" s="5" customFormat="1">
      <c r="C3365" s="120"/>
      <c r="G3365" s="20"/>
      <c r="I3365" s="20"/>
      <c r="J3365" s="20"/>
      <c r="K3365" s="20"/>
      <c r="M3365" s="20"/>
      <c r="O3365" s="116"/>
    </row>
    <row r="3366" spans="3:15" s="5" customFormat="1">
      <c r="C3366" s="120"/>
      <c r="G3366" s="20"/>
      <c r="I3366" s="20"/>
      <c r="J3366" s="20"/>
      <c r="K3366" s="20"/>
      <c r="M3366" s="20"/>
      <c r="O3366" s="116"/>
    </row>
    <row r="3367" spans="3:15" s="5" customFormat="1">
      <c r="C3367" s="120"/>
      <c r="G3367" s="20"/>
      <c r="I3367" s="20"/>
      <c r="J3367" s="20"/>
      <c r="K3367" s="20"/>
      <c r="M3367" s="20"/>
      <c r="O3367" s="116"/>
    </row>
    <row r="3368" spans="3:15" s="5" customFormat="1">
      <c r="C3368" s="120"/>
      <c r="G3368" s="20"/>
      <c r="I3368" s="20"/>
      <c r="J3368" s="20"/>
      <c r="K3368" s="20"/>
      <c r="M3368" s="20"/>
      <c r="O3368" s="116"/>
    </row>
    <row r="3369" spans="3:15" s="5" customFormat="1">
      <c r="C3369" s="120"/>
      <c r="G3369" s="20"/>
      <c r="I3369" s="20"/>
      <c r="J3369" s="20"/>
      <c r="K3369" s="20"/>
      <c r="M3369" s="20"/>
      <c r="O3369" s="116"/>
    </row>
    <row r="3370" spans="3:15" s="5" customFormat="1">
      <c r="C3370" s="120"/>
      <c r="G3370" s="20"/>
      <c r="I3370" s="20"/>
      <c r="J3370" s="20"/>
      <c r="K3370" s="20"/>
      <c r="M3370" s="20"/>
      <c r="O3370" s="116"/>
    </row>
    <row r="3371" spans="3:15" s="5" customFormat="1">
      <c r="C3371" s="120"/>
      <c r="G3371" s="20"/>
      <c r="I3371" s="20"/>
      <c r="J3371" s="20"/>
      <c r="K3371" s="20"/>
      <c r="M3371" s="20"/>
      <c r="O3371" s="116"/>
    </row>
    <row r="3372" spans="3:15" s="5" customFormat="1">
      <c r="C3372" s="120"/>
      <c r="G3372" s="20"/>
      <c r="I3372" s="20"/>
      <c r="J3372" s="20"/>
      <c r="K3372" s="20"/>
      <c r="M3372" s="20"/>
      <c r="O3372" s="116"/>
    </row>
    <row r="3373" spans="3:15" s="5" customFormat="1">
      <c r="C3373" s="120"/>
      <c r="G3373" s="20"/>
      <c r="I3373" s="20"/>
      <c r="J3373" s="20"/>
      <c r="K3373" s="20"/>
      <c r="M3373" s="20"/>
      <c r="O3373" s="116"/>
    </row>
    <row r="3374" spans="3:15" s="5" customFormat="1">
      <c r="C3374" s="120"/>
      <c r="G3374" s="20"/>
      <c r="I3374" s="20"/>
      <c r="J3374" s="20"/>
      <c r="K3374" s="20"/>
      <c r="M3374" s="20"/>
      <c r="O3374" s="116"/>
    </row>
    <row r="3375" spans="3:15" s="5" customFormat="1">
      <c r="C3375" s="120"/>
      <c r="G3375" s="20"/>
      <c r="I3375" s="20"/>
      <c r="J3375" s="20"/>
      <c r="K3375" s="20"/>
      <c r="M3375" s="20"/>
      <c r="O3375" s="116"/>
    </row>
    <row r="3376" spans="3:15" s="5" customFormat="1">
      <c r="C3376" s="120"/>
      <c r="G3376" s="20"/>
      <c r="I3376" s="20"/>
      <c r="J3376" s="20"/>
      <c r="K3376" s="20"/>
      <c r="M3376" s="20"/>
      <c r="O3376" s="116"/>
    </row>
    <row r="3377" spans="3:15" s="5" customFormat="1">
      <c r="C3377" s="120"/>
      <c r="G3377" s="20"/>
      <c r="I3377" s="20"/>
      <c r="J3377" s="20"/>
      <c r="K3377" s="20"/>
      <c r="M3377" s="20"/>
      <c r="O3377" s="116"/>
    </row>
    <row r="3378" spans="3:15" s="5" customFormat="1">
      <c r="C3378" s="120"/>
      <c r="G3378" s="20"/>
      <c r="I3378" s="20"/>
      <c r="J3378" s="20"/>
      <c r="K3378" s="20"/>
      <c r="M3378" s="20"/>
      <c r="O3378" s="116"/>
    </row>
    <row r="3379" spans="3:15" s="5" customFormat="1">
      <c r="C3379" s="120"/>
      <c r="G3379" s="20"/>
      <c r="I3379" s="20"/>
      <c r="J3379" s="20"/>
      <c r="K3379" s="20"/>
      <c r="M3379" s="20"/>
      <c r="O3379" s="116"/>
    </row>
    <row r="3380" spans="3:15" s="5" customFormat="1">
      <c r="C3380" s="120"/>
      <c r="G3380" s="20"/>
      <c r="I3380" s="20"/>
      <c r="J3380" s="20"/>
      <c r="K3380" s="20"/>
      <c r="M3380" s="20"/>
      <c r="O3380" s="116"/>
    </row>
    <row r="3381" spans="3:15" s="5" customFormat="1">
      <c r="C3381" s="120"/>
      <c r="G3381" s="20"/>
      <c r="I3381" s="20"/>
      <c r="J3381" s="20"/>
      <c r="K3381" s="20"/>
      <c r="M3381" s="20"/>
      <c r="O3381" s="116"/>
    </row>
    <row r="3382" spans="3:15" s="5" customFormat="1">
      <c r="C3382" s="120"/>
      <c r="G3382" s="20"/>
      <c r="I3382" s="20"/>
      <c r="J3382" s="20"/>
      <c r="K3382" s="20"/>
      <c r="M3382" s="20"/>
      <c r="O3382" s="116"/>
    </row>
    <row r="3383" spans="3:15" s="5" customFormat="1">
      <c r="C3383" s="120"/>
      <c r="G3383" s="20"/>
      <c r="I3383" s="20"/>
      <c r="J3383" s="20"/>
      <c r="K3383" s="20"/>
      <c r="M3383" s="20"/>
      <c r="O3383" s="116"/>
    </row>
    <row r="3384" spans="3:15" s="5" customFormat="1">
      <c r="C3384" s="120"/>
      <c r="G3384" s="20"/>
      <c r="I3384" s="20"/>
      <c r="J3384" s="20"/>
      <c r="K3384" s="20"/>
      <c r="M3384" s="20"/>
      <c r="O3384" s="116"/>
    </row>
    <row r="3385" spans="3:15" s="5" customFormat="1">
      <c r="C3385" s="120"/>
      <c r="G3385" s="20"/>
      <c r="I3385" s="20"/>
      <c r="J3385" s="20"/>
      <c r="K3385" s="20"/>
      <c r="M3385" s="20"/>
      <c r="O3385" s="116"/>
    </row>
    <row r="3386" spans="3:15" s="5" customFormat="1">
      <c r="C3386" s="120"/>
      <c r="G3386" s="20"/>
      <c r="I3386" s="20"/>
      <c r="J3386" s="20"/>
      <c r="K3386" s="20"/>
      <c r="M3386" s="20"/>
      <c r="O3386" s="116"/>
    </row>
    <row r="3387" spans="3:15" s="5" customFormat="1">
      <c r="C3387" s="120"/>
      <c r="G3387" s="20"/>
      <c r="I3387" s="20"/>
      <c r="J3387" s="20"/>
      <c r="K3387" s="20"/>
      <c r="M3387" s="20"/>
      <c r="O3387" s="116"/>
    </row>
    <row r="3388" spans="3:15" s="5" customFormat="1">
      <c r="C3388" s="120"/>
      <c r="G3388" s="20"/>
      <c r="I3388" s="20"/>
      <c r="J3388" s="20"/>
      <c r="K3388" s="20"/>
      <c r="M3388" s="20"/>
      <c r="O3388" s="116"/>
    </row>
    <row r="3389" spans="3:15" s="5" customFormat="1">
      <c r="C3389" s="120"/>
      <c r="G3389" s="20"/>
      <c r="I3389" s="20"/>
      <c r="J3389" s="20"/>
      <c r="K3389" s="20"/>
      <c r="M3389" s="20"/>
      <c r="O3389" s="116"/>
    </row>
    <row r="3390" spans="3:15" s="5" customFormat="1">
      <c r="C3390" s="120"/>
      <c r="G3390" s="20"/>
      <c r="I3390" s="20"/>
      <c r="J3390" s="20"/>
      <c r="K3390" s="20"/>
      <c r="M3390" s="20"/>
      <c r="O3390" s="116"/>
    </row>
    <row r="3391" spans="3:15" s="5" customFormat="1">
      <c r="C3391" s="120"/>
      <c r="G3391" s="20"/>
      <c r="I3391" s="20"/>
      <c r="J3391" s="20"/>
      <c r="K3391" s="20"/>
      <c r="M3391" s="20"/>
      <c r="O3391" s="116"/>
    </row>
    <row r="3392" spans="3:15" s="5" customFormat="1">
      <c r="C3392" s="120"/>
      <c r="G3392" s="20"/>
      <c r="I3392" s="20"/>
      <c r="J3392" s="20"/>
      <c r="K3392" s="20"/>
      <c r="M3392" s="20"/>
      <c r="O3392" s="116"/>
    </row>
    <row r="3393" spans="3:15" s="5" customFormat="1">
      <c r="C3393" s="120"/>
      <c r="G3393" s="20"/>
      <c r="I3393" s="20"/>
      <c r="J3393" s="20"/>
      <c r="K3393" s="20"/>
      <c r="M3393" s="20"/>
      <c r="O3393" s="116"/>
    </row>
    <row r="3394" spans="3:15" s="5" customFormat="1">
      <c r="C3394" s="120"/>
      <c r="G3394" s="20"/>
      <c r="I3394" s="20"/>
      <c r="J3394" s="20"/>
      <c r="K3394" s="20"/>
      <c r="M3394" s="20"/>
      <c r="O3394" s="116"/>
    </row>
    <row r="3395" spans="3:15" s="5" customFormat="1">
      <c r="C3395" s="120"/>
      <c r="G3395" s="20"/>
      <c r="I3395" s="20"/>
      <c r="J3395" s="20"/>
      <c r="K3395" s="20"/>
      <c r="M3395" s="20"/>
      <c r="O3395" s="116"/>
    </row>
    <row r="3396" spans="3:15" s="5" customFormat="1">
      <c r="C3396" s="120"/>
      <c r="G3396" s="20"/>
      <c r="I3396" s="20"/>
      <c r="J3396" s="20"/>
      <c r="K3396" s="20"/>
      <c r="M3396" s="20"/>
      <c r="O3396" s="116"/>
    </row>
    <row r="3397" spans="3:15" s="5" customFormat="1">
      <c r="C3397" s="120"/>
      <c r="G3397" s="20"/>
      <c r="I3397" s="20"/>
      <c r="J3397" s="20"/>
      <c r="K3397" s="20"/>
      <c r="M3397" s="20"/>
      <c r="O3397" s="116"/>
    </row>
    <row r="3398" spans="3:15" s="5" customFormat="1">
      <c r="C3398" s="120"/>
      <c r="G3398" s="20"/>
      <c r="I3398" s="20"/>
      <c r="J3398" s="20"/>
      <c r="K3398" s="20"/>
      <c r="M3398" s="20"/>
      <c r="O3398" s="116"/>
    </row>
    <row r="3399" spans="3:15" s="5" customFormat="1">
      <c r="C3399" s="120"/>
      <c r="G3399" s="20"/>
      <c r="I3399" s="20"/>
      <c r="J3399" s="20"/>
      <c r="K3399" s="20"/>
      <c r="M3399" s="20"/>
      <c r="O3399" s="116"/>
    </row>
    <row r="3400" spans="3:15" s="5" customFormat="1">
      <c r="C3400" s="120"/>
      <c r="G3400" s="20"/>
      <c r="I3400" s="20"/>
      <c r="J3400" s="20"/>
      <c r="K3400" s="20"/>
      <c r="M3400" s="20"/>
      <c r="O3400" s="116"/>
    </row>
    <row r="3401" spans="3:15" s="5" customFormat="1">
      <c r="C3401" s="120"/>
      <c r="G3401" s="20"/>
      <c r="I3401" s="20"/>
      <c r="J3401" s="20"/>
      <c r="K3401" s="20"/>
      <c r="M3401" s="20"/>
      <c r="O3401" s="116"/>
    </row>
    <row r="3402" spans="3:15" s="5" customFormat="1">
      <c r="C3402" s="120"/>
      <c r="G3402" s="20"/>
      <c r="I3402" s="20"/>
      <c r="J3402" s="20"/>
      <c r="K3402" s="20"/>
      <c r="M3402" s="20"/>
      <c r="O3402" s="116"/>
    </row>
    <row r="3403" spans="3:15" s="5" customFormat="1">
      <c r="C3403" s="120"/>
      <c r="G3403" s="20"/>
      <c r="I3403" s="20"/>
      <c r="J3403" s="20"/>
      <c r="K3403" s="20"/>
      <c r="M3403" s="20"/>
      <c r="O3403" s="116"/>
    </row>
    <row r="3404" spans="3:15" s="5" customFormat="1">
      <c r="C3404" s="120"/>
      <c r="G3404" s="20"/>
      <c r="I3404" s="20"/>
      <c r="J3404" s="20"/>
      <c r="K3404" s="20"/>
      <c r="M3404" s="20"/>
      <c r="O3404" s="116"/>
    </row>
    <row r="3405" spans="3:15" s="5" customFormat="1">
      <c r="C3405" s="120"/>
      <c r="G3405" s="20"/>
      <c r="I3405" s="20"/>
      <c r="J3405" s="20"/>
      <c r="K3405" s="20"/>
      <c r="M3405" s="20"/>
      <c r="O3405" s="116"/>
    </row>
    <row r="3406" spans="3:15" s="5" customFormat="1">
      <c r="C3406" s="120"/>
      <c r="G3406" s="20"/>
      <c r="I3406" s="20"/>
      <c r="J3406" s="20"/>
      <c r="K3406" s="20"/>
      <c r="M3406" s="20"/>
      <c r="O3406" s="116"/>
    </row>
    <row r="3407" spans="3:15" s="5" customFormat="1">
      <c r="C3407" s="120"/>
      <c r="G3407" s="20"/>
      <c r="I3407" s="20"/>
      <c r="J3407" s="20"/>
      <c r="K3407" s="20"/>
      <c r="M3407" s="20"/>
      <c r="O3407" s="116"/>
    </row>
    <row r="3408" spans="3:15" s="5" customFormat="1">
      <c r="C3408" s="120"/>
      <c r="G3408" s="20"/>
      <c r="I3408" s="20"/>
      <c r="J3408" s="20"/>
      <c r="K3408" s="20"/>
      <c r="M3408" s="20"/>
      <c r="O3408" s="116"/>
    </row>
    <row r="3409" spans="3:15" s="5" customFormat="1">
      <c r="C3409" s="120"/>
      <c r="G3409" s="20"/>
      <c r="I3409" s="20"/>
      <c r="J3409" s="20"/>
      <c r="K3409" s="20"/>
      <c r="M3409" s="20"/>
      <c r="O3409" s="116"/>
    </row>
    <row r="3410" spans="3:15" s="5" customFormat="1">
      <c r="C3410" s="120"/>
      <c r="G3410" s="20"/>
      <c r="I3410" s="20"/>
      <c r="J3410" s="20"/>
      <c r="K3410" s="20"/>
      <c r="M3410" s="20"/>
      <c r="O3410" s="116"/>
    </row>
    <row r="3411" spans="3:15" s="5" customFormat="1">
      <c r="C3411" s="120"/>
      <c r="G3411" s="20"/>
      <c r="I3411" s="20"/>
      <c r="J3411" s="20"/>
      <c r="K3411" s="20"/>
      <c r="M3411" s="20"/>
      <c r="O3411" s="116"/>
    </row>
    <row r="3412" spans="3:15" s="5" customFormat="1">
      <c r="C3412" s="120"/>
      <c r="G3412" s="20"/>
      <c r="I3412" s="20"/>
      <c r="J3412" s="20"/>
      <c r="K3412" s="20"/>
      <c r="M3412" s="20"/>
      <c r="O3412" s="116"/>
    </row>
    <row r="3413" spans="3:15" s="5" customFormat="1">
      <c r="C3413" s="120"/>
      <c r="G3413" s="20"/>
      <c r="I3413" s="20"/>
      <c r="J3413" s="20"/>
      <c r="K3413" s="20"/>
      <c r="M3413" s="20"/>
      <c r="O3413" s="116"/>
    </row>
    <row r="3414" spans="3:15" s="5" customFormat="1">
      <c r="C3414" s="120"/>
      <c r="G3414" s="20"/>
      <c r="I3414" s="20"/>
      <c r="J3414" s="20"/>
      <c r="K3414" s="20"/>
      <c r="M3414" s="20"/>
      <c r="O3414" s="116"/>
    </row>
    <row r="3415" spans="3:15" s="5" customFormat="1">
      <c r="C3415" s="120"/>
      <c r="G3415" s="20"/>
      <c r="I3415" s="20"/>
      <c r="J3415" s="20"/>
      <c r="K3415" s="20"/>
      <c r="M3415" s="20"/>
      <c r="O3415" s="116"/>
    </row>
    <row r="3416" spans="3:15" s="5" customFormat="1">
      <c r="C3416" s="120"/>
      <c r="G3416" s="20"/>
      <c r="I3416" s="20"/>
      <c r="J3416" s="20"/>
      <c r="K3416" s="20"/>
      <c r="M3416" s="20"/>
      <c r="O3416" s="116"/>
    </row>
    <row r="3417" spans="3:15" s="5" customFormat="1">
      <c r="C3417" s="120"/>
      <c r="G3417" s="20"/>
      <c r="I3417" s="20"/>
      <c r="J3417" s="20"/>
      <c r="K3417" s="20"/>
      <c r="M3417" s="20"/>
      <c r="O3417" s="116"/>
    </row>
    <row r="3418" spans="3:15" s="5" customFormat="1">
      <c r="C3418" s="120"/>
      <c r="G3418" s="20"/>
      <c r="I3418" s="20"/>
      <c r="J3418" s="20"/>
      <c r="K3418" s="20"/>
      <c r="M3418" s="20"/>
      <c r="O3418" s="116"/>
    </row>
    <row r="3419" spans="3:15" s="5" customFormat="1">
      <c r="C3419" s="120"/>
      <c r="G3419" s="20"/>
      <c r="I3419" s="20"/>
      <c r="J3419" s="20"/>
      <c r="K3419" s="20"/>
      <c r="M3419" s="20"/>
      <c r="O3419" s="116"/>
    </row>
    <row r="3420" spans="3:15" s="5" customFormat="1">
      <c r="C3420" s="120"/>
      <c r="G3420" s="20"/>
      <c r="I3420" s="20"/>
      <c r="J3420" s="20"/>
      <c r="K3420" s="20"/>
      <c r="M3420" s="20"/>
      <c r="O3420" s="116"/>
    </row>
    <row r="3421" spans="3:15" s="5" customFormat="1">
      <c r="C3421" s="120"/>
      <c r="G3421" s="20"/>
      <c r="I3421" s="20"/>
      <c r="J3421" s="20"/>
      <c r="K3421" s="20"/>
      <c r="M3421" s="20"/>
      <c r="O3421" s="116"/>
    </row>
    <row r="3422" spans="3:15" s="5" customFormat="1">
      <c r="C3422" s="120"/>
      <c r="G3422" s="20"/>
      <c r="I3422" s="20"/>
      <c r="J3422" s="20"/>
      <c r="K3422" s="20"/>
      <c r="M3422" s="20"/>
      <c r="O3422" s="116"/>
    </row>
    <row r="3423" spans="3:15" s="5" customFormat="1">
      <c r="C3423" s="120"/>
      <c r="G3423" s="20"/>
      <c r="I3423" s="20"/>
      <c r="J3423" s="20"/>
      <c r="K3423" s="20"/>
      <c r="M3423" s="20"/>
      <c r="O3423" s="116"/>
    </row>
    <row r="3424" spans="3:15" s="5" customFormat="1">
      <c r="C3424" s="120"/>
      <c r="G3424" s="20"/>
      <c r="I3424" s="20"/>
      <c r="J3424" s="20"/>
      <c r="K3424" s="20"/>
      <c r="M3424" s="20"/>
      <c r="O3424" s="116"/>
    </row>
    <row r="3425" spans="3:15" s="5" customFormat="1">
      <c r="C3425" s="120"/>
      <c r="G3425" s="20"/>
      <c r="I3425" s="20"/>
      <c r="J3425" s="20"/>
      <c r="K3425" s="20"/>
      <c r="M3425" s="20"/>
      <c r="O3425" s="116"/>
    </row>
    <row r="3426" spans="3:15" s="5" customFormat="1">
      <c r="C3426" s="120"/>
      <c r="G3426" s="20"/>
      <c r="I3426" s="20"/>
      <c r="J3426" s="20"/>
      <c r="K3426" s="20"/>
      <c r="M3426" s="20"/>
      <c r="O3426" s="116"/>
    </row>
    <row r="3427" spans="3:15" s="5" customFormat="1">
      <c r="C3427" s="120"/>
      <c r="G3427" s="20"/>
      <c r="I3427" s="20"/>
      <c r="J3427" s="20"/>
      <c r="K3427" s="20"/>
      <c r="M3427" s="20"/>
      <c r="O3427" s="116"/>
    </row>
    <row r="3428" spans="3:15" s="5" customFormat="1">
      <c r="C3428" s="120"/>
      <c r="G3428" s="20"/>
      <c r="I3428" s="20"/>
      <c r="J3428" s="20"/>
      <c r="K3428" s="20"/>
      <c r="M3428" s="20"/>
      <c r="O3428" s="116"/>
    </row>
    <row r="3429" spans="3:15" s="5" customFormat="1">
      <c r="C3429" s="120"/>
      <c r="G3429" s="20"/>
      <c r="I3429" s="20"/>
      <c r="J3429" s="20"/>
      <c r="K3429" s="20"/>
      <c r="M3429" s="20"/>
      <c r="O3429" s="116"/>
    </row>
    <row r="3430" spans="3:15" s="5" customFormat="1">
      <c r="C3430" s="120"/>
      <c r="G3430" s="20"/>
      <c r="I3430" s="20"/>
      <c r="J3430" s="20"/>
      <c r="K3430" s="20"/>
      <c r="M3430" s="20"/>
      <c r="O3430" s="116"/>
    </row>
    <row r="3431" spans="3:15" s="5" customFormat="1">
      <c r="C3431" s="120"/>
      <c r="G3431" s="20"/>
      <c r="I3431" s="20"/>
      <c r="J3431" s="20"/>
      <c r="K3431" s="20"/>
      <c r="M3431" s="20"/>
      <c r="O3431" s="116"/>
    </row>
    <row r="3432" spans="3:15" s="5" customFormat="1">
      <c r="C3432" s="120"/>
      <c r="G3432" s="20"/>
      <c r="I3432" s="20"/>
      <c r="J3432" s="20"/>
      <c r="K3432" s="20"/>
      <c r="M3432" s="20"/>
      <c r="O3432" s="116"/>
    </row>
    <row r="3433" spans="3:15" s="5" customFormat="1">
      <c r="C3433" s="120"/>
      <c r="G3433" s="20"/>
      <c r="I3433" s="20"/>
      <c r="J3433" s="20"/>
      <c r="K3433" s="20"/>
      <c r="M3433" s="20"/>
      <c r="O3433" s="116"/>
    </row>
    <row r="3434" spans="3:15" s="5" customFormat="1">
      <c r="C3434" s="120"/>
      <c r="G3434" s="20"/>
      <c r="I3434" s="20"/>
      <c r="J3434" s="20"/>
      <c r="K3434" s="20"/>
      <c r="M3434" s="20"/>
      <c r="O3434" s="116"/>
    </row>
    <row r="3435" spans="3:15" s="5" customFormat="1">
      <c r="C3435" s="120"/>
      <c r="G3435" s="20"/>
      <c r="I3435" s="20"/>
      <c r="J3435" s="20"/>
      <c r="K3435" s="20"/>
      <c r="M3435" s="20"/>
      <c r="O3435" s="116"/>
    </row>
    <row r="3436" spans="3:15" s="5" customFormat="1">
      <c r="C3436" s="120"/>
      <c r="G3436" s="20"/>
      <c r="I3436" s="20"/>
      <c r="J3436" s="20"/>
      <c r="K3436" s="20"/>
      <c r="M3436" s="20"/>
      <c r="O3436" s="116"/>
    </row>
    <row r="3437" spans="3:15" s="5" customFormat="1">
      <c r="C3437" s="120"/>
      <c r="G3437" s="20"/>
      <c r="I3437" s="20"/>
      <c r="J3437" s="20"/>
      <c r="K3437" s="20"/>
      <c r="M3437" s="20"/>
      <c r="O3437" s="116"/>
    </row>
    <row r="3438" spans="3:15" s="5" customFormat="1">
      <c r="C3438" s="120"/>
      <c r="G3438" s="20"/>
      <c r="I3438" s="20"/>
      <c r="J3438" s="20"/>
      <c r="K3438" s="20"/>
      <c r="M3438" s="20"/>
      <c r="O3438" s="116"/>
    </row>
    <row r="3439" spans="3:15" s="5" customFormat="1">
      <c r="C3439" s="120"/>
      <c r="G3439" s="20"/>
      <c r="I3439" s="20"/>
      <c r="J3439" s="20"/>
      <c r="K3439" s="20"/>
      <c r="M3439" s="20"/>
      <c r="O3439" s="116"/>
    </row>
    <row r="3440" spans="3:15" s="5" customFormat="1">
      <c r="C3440" s="120"/>
      <c r="G3440" s="20"/>
      <c r="I3440" s="20"/>
      <c r="J3440" s="20"/>
      <c r="K3440" s="20"/>
      <c r="M3440" s="20"/>
      <c r="O3440" s="116"/>
    </row>
    <row r="3441" spans="3:15" s="5" customFormat="1">
      <c r="C3441" s="120"/>
      <c r="G3441" s="20"/>
      <c r="I3441" s="20"/>
      <c r="J3441" s="20"/>
      <c r="K3441" s="20"/>
      <c r="M3441" s="20"/>
      <c r="O3441" s="116"/>
    </row>
    <row r="3442" spans="3:15" s="5" customFormat="1">
      <c r="C3442" s="120"/>
      <c r="G3442" s="20"/>
      <c r="I3442" s="20"/>
      <c r="J3442" s="20"/>
      <c r="K3442" s="20"/>
      <c r="M3442" s="20"/>
      <c r="O3442" s="116"/>
    </row>
    <row r="3443" spans="3:15" s="5" customFormat="1">
      <c r="C3443" s="120"/>
      <c r="G3443" s="20"/>
      <c r="I3443" s="20"/>
      <c r="J3443" s="20"/>
      <c r="K3443" s="20"/>
      <c r="M3443" s="20"/>
      <c r="O3443" s="116"/>
    </row>
    <row r="3444" spans="3:15" s="5" customFormat="1">
      <c r="C3444" s="120"/>
      <c r="G3444" s="20"/>
      <c r="I3444" s="20"/>
      <c r="J3444" s="20"/>
      <c r="K3444" s="20"/>
      <c r="M3444" s="20"/>
      <c r="O3444" s="116"/>
    </row>
    <row r="3445" spans="3:15" s="5" customFormat="1">
      <c r="C3445" s="120"/>
      <c r="G3445" s="20"/>
      <c r="I3445" s="20"/>
      <c r="J3445" s="20"/>
      <c r="K3445" s="20"/>
      <c r="M3445" s="20"/>
      <c r="O3445" s="116"/>
    </row>
    <row r="3446" spans="3:15" s="5" customFormat="1">
      <c r="C3446" s="120"/>
      <c r="G3446" s="20"/>
      <c r="I3446" s="20"/>
      <c r="J3446" s="20"/>
      <c r="K3446" s="20"/>
      <c r="M3446" s="20"/>
      <c r="O3446" s="116"/>
    </row>
    <row r="3447" spans="3:15" s="5" customFormat="1">
      <c r="C3447" s="120"/>
      <c r="G3447" s="20"/>
      <c r="I3447" s="20"/>
      <c r="J3447" s="20"/>
      <c r="K3447" s="20"/>
      <c r="M3447" s="20"/>
      <c r="O3447" s="116"/>
    </row>
    <row r="3448" spans="3:15" s="5" customFormat="1">
      <c r="C3448" s="120"/>
      <c r="G3448" s="20"/>
      <c r="I3448" s="20"/>
      <c r="J3448" s="20"/>
      <c r="K3448" s="20"/>
      <c r="M3448" s="20"/>
      <c r="O3448" s="116"/>
    </row>
    <row r="3449" spans="3:15" s="5" customFormat="1">
      <c r="C3449" s="120"/>
      <c r="G3449" s="20"/>
      <c r="I3449" s="20"/>
      <c r="J3449" s="20"/>
      <c r="K3449" s="20"/>
      <c r="M3449" s="20"/>
      <c r="O3449" s="116"/>
    </row>
    <row r="3450" spans="3:15" s="5" customFormat="1">
      <c r="C3450" s="120"/>
      <c r="G3450" s="20"/>
      <c r="I3450" s="20"/>
      <c r="J3450" s="20"/>
      <c r="K3450" s="20"/>
      <c r="M3450" s="20"/>
      <c r="O3450" s="116"/>
    </row>
    <row r="3451" spans="3:15" s="5" customFormat="1">
      <c r="C3451" s="120"/>
      <c r="G3451" s="20"/>
      <c r="I3451" s="20"/>
      <c r="J3451" s="20"/>
      <c r="K3451" s="20"/>
      <c r="M3451" s="20"/>
      <c r="O3451" s="116"/>
    </row>
    <row r="3452" spans="3:15" s="5" customFormat="1">
      <c r="C3452" s="120"/>
      <c r="G3452" s="20"/>
      <c r="I3452" s="20"/>
      <c r="J3452" s="20"/>
      <c r="K3452" s="20"/>
      <c r="M3452" s="20"/>
      <c r="O3452" s="116"/>
    </row>
    <row r="3453" spans="3:15" s="5" customFormat="1">
      <c r="C3453" s="120"/>
      <c r="G3453" s="20"/>
      <c r="I3453" s="20"/>
      <c r="J3453" s="20"/>
      <c r="K3453" s="20"/>
      <c r="M3453" s="20"/>
      <c r="O3453" s="116"/>
    </row>
    <row r="3454" spans="3:15" s="5" customFormat="1">
      <c r="C3454" s="120"/>
      <c r="G3454" s="20"/>
      <c r="I3454" s="20"/>
      <c r="J3454" s="20"/>
      <c r="K3454" s="20"/>
      <c r="M3454" s="20"/>
      <c r="O3454" s="116"/>
    </row>
    <row r="3455" spans="3:15" s="5" customFormat="1">
      <c r="C3455" s="120"/>
      <c r="G3455" s="20"/>
      <c r="I3455" s="20"/>
      <c r="J3455" s="20"/>
      <c r="K3455" s="20"/>
      <c r="M3455" s="20"/>
      <c r="O3455" s="116"/>
    </row>
    <row r="3456" spans="3:15" s="5" customFormat="1">
      <c r="C3456" s="120"/>
      <c r="G3456" s="20"/>
      <c r="I3456" s="20"/>
      <c r="J3456" s="20"/>
      <c r="K3456" s="20"/>
      <c r="M3456" s="20"/>
      <c r="O3456" s="116"/>
    </row>
    <row r="3457" spans="3:15" s="5" customFormat="1">
      <c r="C3457" s="120"/>
      <c r="G3457" s="20"/>
      <c r="I3457" s="20"/>
      <c r="J3457" s="20"/>
      <c r="K3457" s="20"/>
      <c r="M3457" s="20"/>
      <c r="O3457" s="116"/>
    </row>
    <row r="3458" spans="3:15" s="5" customFormat="1">
      <c r="C3458" s="120"/>
      <c r="G3458" s="20"/>
      <c r="I3458" s="20"/>
      <c r="J3458" s="20"/>
      <c r="K3458" s="20"/>
      <c r="M3458" s="20"/>
      <c r="O3458" s="116"/>
    </row>
    <row r="3459" spans="3:15" s="5" customFormat="1">
      <c r="C3459" s="120"/>
      <c r="G3459" s="20"/>
      <c r="I3459" s="20"/>
      <c r="J3459" s="20"/>
      <c r="K3459" s="20"/>
      <c r="M3459" s="20"/>
      <c r="O3459" s="116"/>
    </row>
    <row r="3460" spans="3:15" s="5" customFormat="1">
      <c r="C3460" s="120"/>
      <c r="G3460" s="20"/>
      <c r="I3460" s="20"/>
      <c r="J3460" s="20"/>
      <c r="K3460" s="20"/>
      <c r="M3460" s="20"/>
      <c r="O3460" s="116"/>
    </row>
    <row r="3461" spans="3:15" s="5" customFormat="1">
      <c r="C3461" s="120"/>
      <c r="G3461" s="20"/>
      <c r="I3461" s="20"/>
      <c r="J3461" s="20"/>
      <c r="K3461" s="20"/>
      <c r="M3461" s="20"/>
      <c r="O3461" s="116"/>
    </row>
    <row r="3462" spans="3:15" s="5" customFormat="1">
      <c r="C3462" s="120"/>
      <c r="G3462" s="20"/>
      <c r="I3462" s="20"/>
      <c r="J3462" s="20"/>
      <c r="K3462" s="20"/>
      <c r="M3462" s="20"/>
      <c r="O3462" s="116"/>
    </row>
    <row r="3463" spans="3:15" s="5" customFormat="1">
      <c r="C3463" s="120"/>
      <c r="G3463" s="20"/>
      <c r="I3463" s="20"/>
      <c r="J3463" s="20"/>
      <c r="K3463" s="20"/>
      <c r="M3463" s="20"/>
      <c r="O3463" s="116"/>
    </row>
    <row r="3464" spans="3:15" s="5" customFormat="1">
      <c r="C3464" s="120"/>
      <c r="G3464" s="20"/>
      <c r="I3464" s="20"/>
      <c r="J3464" s="20"/>
      <c r="K3464" s="20"/>
      <c r="M3464" s="20"/>
      <c r="O3464" s="116"/>
    </row>
    <row r="3465" spans="3:15" s="5" customFormat="1">
      <c r="C3465" s="120"/>
      <c r="G3465" s="20"/>
      <c r="I3465" s="20"/>
      <c r="J3465" s="20"/>
      <c r="K3465" s="20"/>
      <c r="M3465" s="20"/>
      <c r="O3465" s="116"/>
    </row>
    <row r="3466" spans="3:15" s="5" customFormat="1">
      <c r="C3466" s="120"/>
      <c r="G3466" s="20"/>
      <c r="I3466" s="20"/>
      <c r="J3466" s="20"/>
      <c r="K3466" s="20"/>
      <c r="M3466" s="20"/>
      <c r="O3466" s="116"/>
    </row>
    <row r="3467" spans="3:15" s="5" customFormat="1">
      <c r="C3467" s="120"/>
      <c r="G3467" s="20"/>
      <c r="I3467" s="20"/>
      <c r="J3467" s="20"/>
      <c r="K3467" s="20"/>
      <c r="M3467" s="20"/>
      <c r="O3467" s="116"/>
    </row>
    <row r="3468" spans="3:15" s="5" customFormat="1">
      <c r="C3468" s="120"/>
      <c r="G3468" s="20"/>
      <c r="I3468" s="20"/>
      <c r="J3468" s="20"/>
      <c r="K3468" s="20"/>
      <c r="M3468" s="20"/>
      <c r="O3468" s="116"/>
    </row>
    <row r="3469" spans="3:15" s="5" customFormat="1">
      <c r="C3469" s="120"/>
      <c r="G3469" s="20"/>
      <c r="I3469" s="20"/>
      <c r="J3469" s="20"/>
      <c r="K3469" s="20"/>
      <c r="M3469" s="20"/>
      <c r="O3469" s="116"/>
    </row>
    <row r="3470" spans="3:15" s="5" customFormat="1">
      <c r="C3470" s="120"/>
      <c r="G3470" s="20"/>
      <c r="I3470" s="20"/>
      <c r="J3470" s="20"/>
      <c r="K3470" s="20"/>
      <c r="M3470" s="20"/>
      <c r="O3470" s="116"/>
    </row>
    <row r="3471" spans="3:15" s="5" customFormat="1">
      <c r="C3471" s="120"/>
      <c r="G3471" s="20"/>
      <c r="I3471" s="20"/>
      <c r="J3471" s="20"/>
      <c r="K3471" s="20"/>
      <c r="M3471" s="20"/>
      <c r="O3471" s="116"/>
    </row>
    <row r="3472" spans="3:15" s="5" customFormat="1">
      <c r="C3472" s="120"/>
      <c r="G3472" s="20"/>
      <c r="I3472" s="20"/>
      <c r="J3472" s="20"/>
      <c r="K3472" s="20"/>
      <c r="M3472" s="20"/>
      <c r="O3472" s="116"/>
    </row>
    <row r="3473" spans="3:15" s="5" customFormat="1">
      <c r="C3473" s="120"/>
      <c r="G3473" s="20"/>
      <c r="I3473" s="20"/>
      <c r="J3473" s="20"/>
      <c r="K3473" s="20"/>
      <c r="M3473" s="20"/>
      <c r="O3473" s="116"/>
    </row>
    <row r="3474" spans="3:15" s="5" customFormat="1">
      <c r="C3474" s="120"/>
      <c r="G3474" s="20"/>
      <c r="I3474" s="20"/>
      <c r="J3474" s="20"/>
      <c r="K3474" s="20"/>
      <c r="M3474" s="20"/>
      <c r="O3474" s="116"/>
    </row>
    <row r="3475" spans="3:15" s="5" customFormat="1">
      <c r="C3475" s="120"/>
      <c r="G3475" s="20"/>
      <c r="I3475" s="20"/>
      <c r="J3475" s="20"/>
      <c r="K3475" s="20"/>
      <c r="M3475" s="20"/>
      <c r="O3475" s="116"/>
    </row>
    <row r="3476" spans="3:15" s="5" customFormat="1">
      <c r="C3476" s="120"/>
      <c r="G3476" s="20"/>
      <c r="I3476" s="20"/>
      <c r="J3476" s="20"/>
      <c r="K3476" s="20"/>
      <c r="M3476" s="20"/>
      <c r="O3476" s="116"/>
    </row>
    <row r="3477" spans="3:15" s="5" customFormat="1">
      <c r="C3477" s="120"/>
      <c r="G3477" s="20"/>
      <c r="I3477" s="20"/>
      <c r="J3477" s="20"/>
      <c r="K3477" s="20"/>
      <c r="M3477" s="20"/>
      <c r="O3477" s="116"/>
    </row>
    <row r="3478" spans="3:15" s="5" customFormat="1">
      <c r="C3478" s="120"/>
      <c r="G3478" s="20"/>
      <c r="I3478" s="20"/>
      <c r="J3478" s="20"/>
      <c r="K3478" s="20"/>
      <c r="M3478" s="20"/>
      <c r="O3478" s="116"/>
    </row>
    <row r="3479" spans="3:15" s="5" customFormat="1">
      <c r="C3479" s="120"/>
      <c r="G3479" s="20"/>
      <c r="I3479" s="20"/>
      <c r="J3479" s="20"/>
      <c r="K3479" s="20"/>
      <c r="M3479" s="20"/>
      <c r="O3479" s="116"/>
    </row>
    <row r="3480" spans="3:15" s="5" customFormat="1">
      <c r="C3480" s="120"/>
      <c r="G3480" s="20"/>
      <c r="I3480" s="20"/>
      <c r="J3480" s="20"/>
      <c r="K3480" s="20"/>
      <c r="M3480" s="20"/>
      <c r="O3480" s="116"/>
    </row>
    <row r="3481" spans="3:15" s="5" customFormat="1">
      <c r="C3481" s="120"/>
      <c r="G3481" s="20"/>
      <c r="I3481" s="20"/>
      <c r="J3481" s="20"/>
      <c r="K3481" s="20"/>
      <c r="M3481" s="20"/>
      <c r="O3481" s="116"/>
    </row>
    <row r="3482" spans="3:15" s="5" customFormat="1">
      <c r="C3482" s="120"/>
      <c r="G3482" s="20"/>
      <c r="I3482" s="20"/>
      <c r="J3482" s="20"/>
      <c r="K3482" s="20"/>
      <c r="M3482" s="20"/>
      <c r="O3482" s="116"/>
    </row>
    <row r="3483" spans="3:15" s="5" customFormat="1">
      <c r="C3483" s="120"/>
      <c r="G3483" s="20"/>
      <c r="I3483" s="20"/>
      <c r="J3483" s="20"/>
      <c r="K3483" s="20"/>
      <c r="M3483" s="20"/>
      <c r="O3483" s="116"/>
    </row>
    <row r="3484" spans="3:15" s="5" customFormat="1">
      <c r="C3484" s="120"/>
      <c r="G3484" s="20"/>
      <c r="I3484" s="20"/>
      <c r="J3484" s="20"/>
      <c r="K3484" s="20"/>
      <c r="M3484" s="20"/>
      <c r="O3484" s="116"/>
    </row>
    <row r="3485" spans="3:15" s="5" customFormat="1">
      <c r="C3485" s="120"/>
      <c r="G3485" s="20"/>
      <c r="I3485" s="20"/>
      <c r="J3485" s="20"/>
      <c r="K3485" s="20"/>
      <c r="M3485" s="20"/>
      <c r="O3485" s="116"/>
    </row>
    <row r="3486" spans="3:15" s="5" customFormat="1">
      <c r="C3486" s="120"/>
      <c r="G3486" s="20"/>
      <c r="I3486" s="20"/>
      <c r="J3486" s="20"/>
      <c r="K3486" s="20"/>
      <c r="M3486" s="20"/>
      <c r="O3486" s="116"/>
    </row>
    <row r="3487" spans="3:15" s="5" customFormat="1">
      <c r="C3487" s="120"/>
      <c r="G3487" s="20"/>
      <c r="I3487" s="20"/>
      <c r="J3487" s="20"/>
      <c r="K3487" s="20"/>
      <c r="M3487" s="20"/>
      <c r="O3487" s="116"/>
    </row>
    <row r="3488" spans="3:15" s="5" customFormat="1">
      <c r="C3488" s="120"/>
      <c r="G3488" s="20"/>
      <c r="I3488" s="20"/>
      <c r="J3488" s="20"/>
      <c r="K3488" s="20"/>
      <c r="M3488" s="20"/>
      <c r="O3488" s="116"/>
    </row>
    <row r="3489" spans="3:15" s="5" customFormat="1">
      <c r="C3489" s="120"/>
      <c r="G3489" s="20"/>
      <c r="I3489" s="20"/>
      <c r="J3489" s="20"/>
      <c r="K3489" s="20"/>
      <c r="M3489" s="20"/>
      <c r="O3489" s="116"/>
    </row>
    <row r="3490" spans="3:15" s="5" customFormat="1">
      <c r="C3490" s="120"/>
      <c r="G3490" s="20"/>
      <c r="I3490" s="20"/>
      <c r="J3490" s="20"/>
      <c r="K3490" s="20"/>
      <c r="M3490" s="20"/>
      <c r="O3490" s="116"/>
    </row>
    <row r="3491" spans="3:15" s="5" customFormat="1">
      <c r="C3491" s="120"/>
      <c r="G3491" s="20"/>
      <c r="I3491" s="20"/>
      <c r="J3491" s="20"/>
      <c r="K3491" s="20"/>
      <c r="M3491" s="20"/>
      <c r="O3491" s="116"/>
    </row>
    <row r="3492" spans="3:15" s="5" customFormat="1">
      <c r="C3492" s="120"/>
      <c r="G3492" s="20"/>
      <c r="I3492" s="20"/>
      <c r="J3492" s="20"/>
      <c r="K3492" s="20"/>
      <c r="M3492" s="20"/>
      <c r="O3492" s="116"/>
    </row>
    <row r="3493" spans="3:15" s="5" customFormat="1">
      <c r="C3493" s="120"/>
      <c r="G3493" s="20"/>
      <c r="I3493" s="20"/>
      <c r="J3493" s="20"/>
      <c r="K3493" s="20"/>
      <c r="M3493" s="20"/>
      <c r="O3493" s="116"/>
    </row>
    <row r="3494" spans="3:15" s="5" customFormat="1">
      <c r="C3494" s="120"/>
      <c r="G3494" s="20"/>
      <c r="I3494" s="20"/>
      <c r="J3494" s="20"/>
      <c r="K3494" s="20"/>
      <c r="M3494" s="20"/>
      <c r="O3494" s="116"/>
    </row>
    <row r="3495" spans="3:15" s="5" customFormat="1">
      <c r="C3495" s="120"/>
      <c r="G3495" s="20"/>
      <c r="I3495" s="20"/>
      <c r="J3495" s="20"/>
      <c r="K3495" s="20"/>
      <c r="M3495" s="20"/>
      <c r="O3495" s="116"/>
    </row>
    <row r="3496" spans="3:15" s="5" customFormat="1">
      <c r="C3496" s="120"/>
      <c r="G3496" s="20"/>
      <c r="I3496" s="20"/>
      <c r="J3496" s="20"/>
      <c r="K3496" s="20"/>
      <c r="M3496" s="20"/>
      <c r="O3496" s="116"/>
    </row>
    <row r="3497" spans="3:15" s="5" customFormat="1">
      <c r="C3497" s="120"/>
      <c r="G3497" s="20"/>
      <c r="I3497" s="20"/>
      <c r="J3497" s="20"/>
      <c r="K3497" s="20"/>
      <c r="M3497" s="20"/>
      <c r="O3497" s="116"/>
    </row>
    <row r="3498" spans="3:15" s="5" customFormat="1">
      <c r="C3498" s="120"/>
      <c r="G3498" s="20"/>
      <c r="I3498" s="20"/>
      <c r="J3498" s="20"/>
      <c r="K3498" s="20"/>
      <c r="M3498" s="20"/>
      <c r="O3498" s="116"/>
    </row>
    <row r="3499" spans="3:15" s="5" customFormat="1">
      <c r="C3499" s="120"/>
      <c r="G3499" s="20"/>
      <c r="I3499" s="20"/>
      <c r="J3499" s="20"/>
      <c r="K3499" s="20"/>
      <c r="M3499" s="20"/>
      <c r="O3499" s="116"/>
    </row>
    <row r="3500" spans="3:15" s="5" customFormat="1">
      <c r="C3500" s="120"/>
      <c r="G3500" s="20"/>
      <c r="I3500" s="20"/>
      <c r="J3500" s="20"/>
      <c r="K3500" s="20"/>
      <c r="M3500" s="20"/>
      <c r="O3500" s="116"/>
    </row>
    <row r="3501" spans="3:15" s="5" customFormat="1">
      <c r="C3501" s="120"/>
      <c r="G3501" s="20"/>
      <c r="I3501" s="20"/>
      <c r="J3501" s="20"/>
      <c r="K3501" s="20"/>
      <c r="M3501" s="20"/>
      <c r="O3501" s="116"/>
    </row>
    <row r="3502" spans="3:15" s="5" customFormat="1">
      <c r="C3502" s="120"/>
      <c r="G3502" s="20"/>
      <c r="I3502" s="20"/>
      <c r="J3502" s="20"/>
      <c r="K3502" s="20"/>
      <c r="M3502" s="20"/>
      <c r="O3502" s="116"/>
    </row>
    <row r="3503" spans="3:15" s="5" customFormat="1">
      <c r="C3503" s="120"/>
      <c r="G3503" s="20"/>
      <c r="I3503" s="20"/>
      <c r="J3503" s="20"/>
      <c r="K3503" s="20"/>
      <c r="M3503" s="20"/>
      <c r="O3503" s="116"/>
    </row>
    <row r="3504" spans="3:15" s="5" customFormat="1">
      <c r="C3504" s="120"/>
      <c r="G3504" s="20"/>
      <c r="I3504" s="20"/>
      <c r="J3504" s="20"/>
      <c r="K3504" s="20"/>
      <c r="M3504" s="20"/>
      <c r="O3504" s="116"/>
    </row>
    <row r="3505" spans="3:15" s="5" customFormat="1">
      <c r="C3505" s="120"/>
      <c r="G3505" s="20"/>
      <c r="I3505" s="20"/>
      <c r="J3505" s="20"/>
      <c r="K3505" s="20"/>
      <c r="M3505" s="20"/>
      <c r="O3505" s="116"/>
    </row>
    <row r="3506" spans="3:15" s="5" customFormat="1">
      <c r="C3506" s="120"/>
      <c r="G3506" s="20"/>
      <c r="I3506" s="20"/>
      <c r="J3506" s="20"/>
      <c r="K3506" s="20"/>
      <c r="M3506" s="20"/>
      <c r="O3506" s="116"/>
    </row>
    <row r="3507" spans="3:15" s="5" customFormat="1">
      <c r="C3507" s="120"/>
      <c r="G3507" s="20"/>
      <c r="I3507" s="20"/>
      <c r="J3507" s="20"/>
      <c r="K3507" s="20"/>
      <c r="M3507" s="20"/>
      <c r="O3507" s="116"/>
    </row>
    <row r="3508" spans="3:15" s="5" customFormat="1">
      <c r="C3508" s="120"/>
      <c r="G3508" s="20"/>
      <c r="I3508" s="20"/>
      <c r="J3508" s="20"/>
      <c r="K3508" s="20"/>
      <c r="M3508" s="20"/>
      <c r="O3508" s="116"/>
    </row>
    <row r="3509" spans="3:15" s="5" customFormat="1">
      <c r="C3509" s="120"/>
      <c r="G3509" s="20"/>
      <c r="I3509" s="20"/>
      <c r="J3509" s="20"/>
      <c r="K3509" s="20"/>
      <c r="M3509" s="20"/>
      <c r="O3509" s="116"/>
    </row>
    <row r="3510" spans="3:15" s="5" customFormat="1">
      <c r="C3510" s="120"/>
      <c r="G3510" s="20"/>
      <c r="I3510" s="20"/>
      <c r="J3510" s="20"/>
      <c r="K3510" s="20"/>
      <c r="M3510" s="20"/>
      <c r="O3510" s="116"/>
    </row>
    <row r="3511" spans="3:15" s="5" customFormat="1">
      <c r="C3511" s="120"/>
      <c r="G3511" s="20"/>
      <c r="I3511" s="20"/>
      <c r="J3511" s="20"/>
      <c r="K3511" s="20"/>
      <c r="M3511" s="20"/>
      <c r="O3511" s="116"/>
    </row>
    <row r="3512" spans="3:15" s="5" customFormat="1">
      <c r="C3512" s="120"/>
      <c r="G3512" s="20"/>
      <c r="I3512" s="20"/>
      <c r="J3512" s="20"/>
      <c r="K3512" s="20"/>
      <c r="M3512" s="20"/>
      <c r="O3512" s="116"/>
    </row>
    <row r="3513" spans="3:15" s="5" customFormat="1">
      <c r="C3513" s="120"/>
      <c r="G3513" s="20"/>
      <c r="I3513" s="20"/>
      <c r="J3513" s="20"/>
      <c r="K3513" s="20"/>
      <c r="M3513" s="20"/>
      <c r="O3513" s="116"/>
    </row>
    <row r="3514" spans="3:15" s="5" customFormat="1">
      <c r="C3514" s="120"/>
      <c r="G3514" s="20"/>
      <c r="I3514" s="20"/>
      <c r="J3514" s="20"/>
      <c r="K3514" s="20"/>
      <c r="M3514" s="20"/>
      <c r="O3514" s="116"/>
    </row>
    <row r="3515" spans="3:15" s="5" customFormat="1">
      <c r="C3515" s="120"/>
      <c r="G3515" s="20"/>
      <c r="I3515" s="20"/>
      <c r="J3515" s="20"/>
      <c r="K3515" s="20"/>
      <c r="M3515" s="20"/>
      <c r="O3515" s="116"/>
    </row>
    <row r="3516" spans="3:15" s="5" customFormat="1">
      <c r="C3516" s="120"/>
      <c r="G3516" s="20"/>
      <c r="I3516" s="20"/>
      <c r="J3516" s="20"/>
      <c r="K3516" s="20"/>
      <c r="M3516" s="20"/>
      <c r="O3516" s="116"/>
    </row>
    <row r="3517" spans="3:15" s="5" customFormat="1">
      <c r="C3517" s="120"/>
      <c r="G3517" s="20"/>
      <c r="I3517" s="20"/>
      <c r="J3517" s="20"/>
      <c r="K3517" s="20"/>
      <c r="M3517" s="20"/>
      <c r="O3517" s="116"/>
    </row>
    <row r="3518" spans="3:15" s="5" customFormat="1">
      <c r="C3518" s="120"/>
      <c r="G3518" s="20"/>
      <c r="I3518" s="20"/>
      <c r="J3518" s="20"/>
      <c r="K3518" s="20"/>
      <c r="M3518" s="20"/>
      <c r="O3518" s="116"/>
    </row>
    <row r="3519" spans="3:15" s="5" customFormat="1">
      <c r="C3519" s="120"/>
      <c r="G3519" s="20"/>
      <c r="I3519" s="20"/>
      <c r="J3519" s="20"/>
      <c r="K3519" s="20"/>
      <c r="M3519" s="20"/>
      <c r="O3519" s="116"/>
    </row>
    <row r="3520" spans="3:15" s="5" customFormat="1">
      <c r="C3520" s="120"/>
      <c r="G3520" s="20"/>
      <c r="I3520" s="20"/>
      <c r="J3520" s="20"/>
      <c r="K3520" s="20"/>
      <c r="M3520" s="20"/>
      <c r="O3520" s="116"/>
    </row>
    <row r="3521" spans="3:15" s="5" customFormat="1">
      <c r="C3521" s="120"/>
      <c r="G3521" s="20"/>
      <c r="I3521" s="20"/>
      <c r="J3521" s="20"/>
      <c r="K3521" s="20"/>
      <c r="M3521" s="20"/>
      <c r="O3521" s="116"/>
    </row>
    <row r="3522" spans="3:15" s="5" customFormat="1">
      <c r="C3522" s="120"/>
      <c r="G3522" s="20"/>
      <c r="I3522" s="20"/>
      <c r="J3522" s="20"/>
      <c r="K3522" s="20"/>
      <c r="M3522" s="20"/>
      <c r="O3522" s="116"/>
    </row>
    <row r="3523" spans="3:15" s="5" customFormat="1">
      <c r="C3523" s="120"/>
      <c r="G3523" s="20"/>
      <c r="I3523" s="20"/>
      <c r="J3523" s="20"/>
      <c r="K3523" s="20"/>
      <c r="M3523" s="20"/>
      <c r="O3523" s="116"/>
    </row>
    <row r="3524" spans="3:15" s="5" customFormat="1">
      <c r="C3524" s="120"/>
      <c r="G3524" s="20"/>
      <c r="I3524" s="20"/>
      <c r="J3524" s="20"/>
      <c r="K3524" s="20"/>
      <c r="M3524" s="20"/>
      <c r="O3524" s="116"/>
    </row>
    <row r="3525" spans="3:15" s="5" customFormat="1">
      <c r="C3525" s="120"/>
      <c r="G3525" s="20"/>
      <c r="I3525" s="20"/>
      <c r="J3525" s="20"/>
      <c r="K3525" s="20"/>
      <c r="M3525" s="20"/>
      <c r="O3525" s="116"/>
    </row>
    <row r="3526" spans="3:15" s="5" customFormat="1">
      <c r="C3526" s="120"/>
      <c r="G3526" s="20"/>
      <c r="I3526" s="20"/>
      <c r="J3526" s="20"/>
      <c r="K3526" s="20"/>
      <c r="M3526" s="20"/>
      <c r="O3526" s="116"/>
    </row>
    <row r="3527" spans="3:15" s="5" customFormat="1">
      <c r="C3527" s="120"/>
      <c r="G3527" s="20"/>
      <c r="I3527" s="20"/>
      <c r="J3527" s="20"/>
      <c r="K3527" s="20"/>
      <c r="M3527" s="20"/>
      <c r="O3527" s="116"/>
    </row>
    <row r="3528" spans="3:15" s="5" customFormat="1">
      <c r="C3528" s="120"/>
      <c r="G3528" s="20"/>
      <c r="I3528" s="20"/>
      <c r="J3528" s="20"/>
      <c r="K3528" s="20"/>
      <c r="M3528" s="20"/>
      <c r="O3528" s="116"/>
    </row>
    <row r="3529" spans="3:15" s="5" customFormat="1">
      <c r="C3529" s="120"/>
      <c r="G3529" s="20"/>
      <c r="I3529" s="20"/>
      <c r="J3529" s="20"/>
      <c r="K3529" s="20"/>
      <c r="M3529" s="20"/>
      <c r="O3529" s="116"/>
    </row>
    <row r="3530" spans="3:15" s="5" customFormat="1">
      <c r="C3530" s="120"/>
      <c r="G3530" s="20"/>
      <c r="I3530" s="20"/>
      <c r="J3530" s="20"/>
      <c r="K3530" s="20"/>
      <c r="M3530" s="20"/>
      <c r="O3530" s="116"/>
    </row>
    <row r="3531" spans="3:15" s="5" customFormat="1">
      <c r="C3531" s="120"/>
      <c r="G3531" s="20"/>
      <c r="I3531" s="20"/>
      <c r="J3531" s="20"/>
      <c r="K3531" s="20"/>
      <c r="M3531" s="20"/>
      <c r="O3531" s="116"/>
    </row>
    <row r="3532" spans="3:15" s="5" customFormat="1">
      <c r="C3532" s="120"/>
      <c r="G3532" s="20"/>
      <c r="I3532" s="20"/>
      <c r="J3532" s="20"/>
      <c r="K3532" s="20"/>
      <c r="M3532" s="20"/>
      <c r="O3532" s="116"/>
    </row>
    <row r="3533" spans="3:15" s="5" customFormat="1">
      <c r="C3533" s="120"/>
      <c r="G3533" s="20"/>
      <c r="I3533" s="20"/>
      <c r="J3533" s="20"/>
      <c r="K3533" s="20"/>
      <c r="M3533" s="20"/>
      <c r="O3533" s="116"/>
    </row>
    <row r="3534" spans="3:15" s="5" customFormat="1">
      <c r="C3534" s="120"/>
      <c r="G3534" s="20"/>
      <c r="I3534" s="20"/>
      <c r="J3534" s="20"/>
      <c r="K3534" s="20"/>
      <c r="M3534" s="20"/>
      <c r="O3534" s="116"/>
    </row>
    <row r="3535" spans="3:15" s="5" customFormat="1">
      <c r="C3535" s="120"/>
      <c r="G3535" s="20"/>
      <c r="I3535" s="20"/>
      <c r="J3535" s="20"/>
      <c r="K3535" s="20"/>
      <c r="M3535" s="20"/>
      <c r="O3535" s="116"/>
    </row>
    <row r="3536" spans="3:15" s="5" customFormat="1">
      <c r="C3536" s="120"/>
      <c r="G3536" s="20"/>
      <c r="I3536" s="20"/>
      <c r="J3536" s="20"/>
      <c r="K3536" s="20"/>
      <c r="M3536" s="20"/>
      <c r="O3536" s="116"/>
    </row>
    <row r="3537" spans="3:15" s="5" customFormat="1">
      <c r="C3537" s="120"/>
      <c r="G3537" s="20"/>
      <c r="I3537" s="20"/>
      <c r="J3537" s="20"/>
      <c r="K3537" s="20"/>
      <c r="M3537" s="20"/>
      <c r="O3537" s="116"/>
    </row>
    <row r="3538" spans="3:15" s="5" customFormat="1">
      <c r="C3538" s="120"/>
      <c r="G3538" s="20"/>
      <c r="I3538" s="20"/>
      <c r="J3538" s="20"/>
      <c r="K3538" s="20"/>
      <c r="M3538" s="20"/>
      <c r="O3538" s="116"/>
    </row>
    <row r="3539" spans="3:15" s="5" customFormat="1">
      <c r="C3539" s="120"/>
      <c r="G3539" s="20"/>
      <c r="I3539" s="20"/>
      <c r="J3539" s="20"/>
      <c r="K3539" s="20"/>
      <c r="M3539" s="20"/>
      <c r="O3539" s="116"/>
    </row>
    <row r="3540" spans="3:15" s="5" customFormat="1">
      <c r="C3540" s="120"/>
      <c r="G3540" s="20"/>
      <c r="I3540" s="20"/>
      <c r="J3540" s="20"/>
      <c r="K3540" s="20"/>
      <c r="M3540" s="20"/>
      <c r="O3540" s="116"/>
    </row>
    <row r="3541" spans="3:15" s="5" customFormat="1">
      <c r="C3541" s="120"/>
      <c r="G3541" s="20"/>
      <c r="I3541" s="20"/>
      <c r="J3541" s="20"/>
      <c r="K3541" s="20"/>
      <c r="M3541" s="20"/>
      <c r="O3541" s="116"/>
    </row>
    <row r="3542" spans="3:15" s="5" customFormat="1">
      <c r="C3542" s="120"/>
      <c r="G3542" s="20"/>
      <c r="I3542" s="20"/>
      <c r="J3542" s="20"/>
      <c r="K3542" s="20"/>
      <c r="M3542" s="20"/>
      <c r="O3542" s="116"/>
    </row>
    <row r="3543" spans="3:15" s="5" customFormat="1">
      <c r="C3543" s="120"/>
      <c r="G3543" s="20"/>
      <c r="I3543" s="20"/>
      <c r="J3543" s="20"/>
      <c r="K3543" s="20"/>
      <c r="M3543" s="20"/>
      <c r="O3543" s="116"/>
    </row>
    <row r="3544" spans="3:15" s="5" customFormat="1">
      <c r="C3544" s="120"/>
      <c r="G3544" s="20"/>
      <c r="I3544" s="20"/>
      <c r="J3544" s="20"/>
      <c r="K3544" s="20"/>
      <c r="M3544" s="20"/>
      <c r="O3544" s="116"/>
    </row>
    <row r="3545" spans="3:15" s="5" customFormat="1">
      <c r="C3545" s="120"/>
      <c r="G3545" s="20"/>
      <c r="I3545" s="20"/>
      <c r="J3545" s="20"/>
      <c r="K3545" s="20"/>
      <c r="M3545" s="20"/>
      <c r="O3545" s="116"/>
    </row>
    <row r="3546" spans="3:15" s="5" customFormat="1">
      <c r="C3546" s="120"/>
      <c r="G3546" s="20"/>
      <c r="I3546" s="20"/>
      <c r="J3546" s="20"/>
      <c r="K3546" s="20"/>
      <c r="M3546" s="20"/>
      <c r="O3546" s="116"/>
    </row>
    <row r="3547" spans="3:15" s="5" customFormat="1">
      <c r="C3547" s="120"/>
      <c r="G3547" s="20"/>
      <c r="I3547" s="20"/>
      <c r="J3547" s="20"/>
      <c r="K3547" s="20"/>
      <c r="M3547" s="20"/>
      <c r="O3547" s="116"/>
    </row>
    <row r="3548" spans="3:15" s="5" customFormat="1">
      <c r="C3548" s="120"/>
      <c r="G3548" s="20"/>
      <c r="I3548" s="20"/>
      <c r="J3548" s="20"/>
      <c r="K3548" s="20"/>
      <c r="M3548" s="20"/>
      <c r="O3548" s="116"/>
    </row>
    <row r="3549" spans="3:15" s="5" customFormat="1">
      <c r="C3549" s="120"/>
      <c r="G3549" s="20"/>
      <c r="I3549" s="20"/>
      <c r="J3549" s="20"/>
      <c r="K3549" s="20"/>
      <c r="M3549" s="20"/>
      <c r="O3549" s="116"/>
    </row>
    <row r="3550" spans="3:15" s="5" customFormat="1">
      <c r="C3550" s="120"/>
      <c r="G3550" s="20"/>
      <c r="I3550" s="20"/>
      <c r="J3550" s="20"/>
      <c r="K3550" s="20"/>
      <c r="M3550" s="20"/>
      <c r="O3550" s="116"/>
    </row>
    <row r="3551" spans="3:15" s="5" customFormat="1">
      <c r="C3551" s="120"/>
      <c r="G3551" s="20"/>
      <c r="I3551" s="20"/>
      <c r="J3551" s="20"/>
      <c r="K3551" s="20"/>
      <c r="M3551" s="20"/>
      <c r="O3551" s="116"/>
    </row>
    <row r="3552" spans="3:15" s="5" customFormat="1">
      <c r="C3552" s="120"/>
      <c r="G3552" s="20"/>
      <c r="I3552" s="20"/>
      <c r="J3552" s="20"/>
      <c r="K3552" s="20"/>
      <c r="M3552" s="20"/>
      <c r="O3552" s="116"/>
    </row>
    <row r="3553" spans="3:15" s="5" customFormat="1">
      <c r="C3553" s="120"/>
      <c r="G3553" s="20"/>
      <c r="I3553" s="20"/>
      <c r="J3553" s="20"/>
      <c r="K3553" s="20"/>
      <c r="M3553" s="20"/>
      <c r="O3553" s="116"/>
    </row>
    <row r="3554" spans="3:15" s="5" customFormat="1">
      <c r="C3554" s="120"/>
      <c r="G3554" s="20"/>
      <c r="I3554" s="20"/>
      <c r="J3554" s="20"/>
      <c r="K3554" s="20"/>
      <c r="M3554" s="20"/>
      <c r="O3554" s="116"/>
    </row>
    <row r="3555" spans="3:15" s="5" customFormat="1">
      <c r="C3555" s="120"/>
      <c r="G3555" s="20"/>
      <c r="I3555" s="20"/>
      <c r="J3555" s="20"/>
      <c r="K3555" s="20"/>
      <c r="M3555" s="20"/>
      <c r="O3555" s="116"/>
    </row>
    <row r="3556" spans="3:15" s="5" customFormat="1">
      <c r="C3556" s="120"/>
      <c r="G3556" s="20"/>
      <c r="I3556" s="20"/>
      <c r="J3556" s="20"/>
      <c r="K3556" s="20"/>
      <c r="M3556" s="20"/>
      <c r="O3556" s="116"/>
    </row>
    <row r="3557" spans="3:15" s="5" customFormat="1">
      <c r="C3557" s="120"/>
      <c r="G3557" s="20"/>
      <c r="I3557" s="20"/>
      <c r="J3557" s="20"/>
      <c r="K3557" s="20"/>
      <c r="M3557" s="20"/>
      <c r="O3557" s="116"/>
    </row>
    <row r="3558" spans="3:15" s="5" customFormat="1">
      <c r="C3558" s="120"/>
      <c r="G3558" s="20"/>
      <c r="I3558" s="20"/>
      <c r="J3558" s="20"/>
      <c r="K3558" s="20"/>
      <c r="M3558" s="20"/>
      <c r="O3558" s="116"/>
    </row>
    <row r="3559" spans="3:15" s="5" customFormat="1">
      <c r="C3559" s="120"/>
      <c r="G3559" s="20"/>
      <c r="I3559" s="20"/>
      <c r="J3559" s="20"/>
      <c r="K3559" s="20"/>
      <c r="M3559" s="20"/>
      <c r="O3559" s="116"/>
    </row>
    <row r="3560" spans="3:15" s="5" customFormat="1">
      <c r="C3560" s="120"/>
      <c r="G3560" s="20"/>
      <c r="I3560" s="20"/>
      <c r="J3560" s="20"/>
      <c r="K3560" s="20"/>
      <c r="M3560" s="20"/>
      <c r="O3560" s="116"/>
    </row>
    <row r="3561" spans="3:15" s="5" customFormat="1">
      <c r="C3561" s="120"/>
      <c r="G3561" s="20"/>
      <c r="I3561" s="20"/>
      <c r="J3561" s="20"/>
      <c r="K3561" s="20"/>
      <c r="M3561" s="20"/>
      <c r="O3561" s="116"/>
    </row>
    <row r="3562" spans="3:15" s="5" customFormat="1">
      <c r="C3562" s="120"/>
      <c r="G3562" s="20"/>
      <c r="I3562" s="20"/>
      <c r="J3562" s="20"/>
      <c r="K3562" s="20"/>
      <c r="M3562" s="20"/>
      <c r="O3562" s="116"/>
    </row>
    <row r="3563" spans="3:15" s="5" customFormat="1">
      <c r="C3563" s="120"/>
      <c r="G3563" s="20"/>
      <c r="I3563" s="20"/>
      <c r="J3563" s="20"/>
      <c r="K3563" s="20"/>
      <c r="M3563" s="20"/>
      <c r="O3563" s="116"/>
    </row>
    <row r="3564" spans="3:15" s="5" customFormat="1">
      <c r="C3564" s="120"/>
      <c r="G3564" s="20"/>
      <c r="I3564" s="20"/>
      <c r="J3564" s="20"/>
      <c r="K3564" s="20"/>
      <c r="M3564" s="20"/>
      <c r="O3564" s="116"/>
    </row>
    <row r="3565" spans="3:15" s="5" customFormat="1">
      <c r="C3565" s="120"/>
      <c r="G3565" s="20"/>
      <c r="I3565" s="20"/>
      <c r="J3565" s="20"/>
      <c r="K3565" s="20"/>
      <c r="M3565" s="20"/>
      <c r="O3565" s="116"/>
    </row>
    <row r="3566" spans="3:15" s="5" customFormat="1">
      <c r="C3566" s="120"/>
      <c r="G3566" s="20"/>
      <c r="I3566" s="20"/>
      <c r="J3566" s="20"/>
      <c r="K3566" s="20"/>
      <c r="M3566" s="20"/>
      <c r="O3566" s="116"/>
    </row>
    <row r="3567" spans="3:15" s="5" customFormat="1">
      <c r="C3567" s="120"/>
      <c r="G3567" s="20"/>
      <c r="I3567" s="20"/>
      <c r="J3567" s="20"/>
      <c r="K3567" s="20"/>
      <c r="M3567" s="20"/>
      <c r="O3567" s="116"/>
    </row>
    <row r="3568" spans="3:15" s="5" customFormat="1">
      <c r="C3568" s="120"/>
      <c r="G3568" s="20"/>
      <c r="I3568" s="20"/>
      <c r="J3568" s="20"/>
      <c r="K3568" s="20"/>
      <c r="M3568" s="20"/>
      <c r="O3568" s="116"/>
    </row>
    <row r="3569" spans="3:15" s="5" customFormat="1">
      <c r="C3569" s="120"/>
      <c r="G3569" s="20"/>
      <c r="I3569" s="20"/>
      <c r="J3569" s="20"/>
      <c r="K3569" s="20"/>
      <c r="M3569" s="20"/>
      <c r="O3569" s="116"/>
    </row>
    <row r="3570" spans="3:15" s="5" customFormat="1">
      <c r="C3570" s="120"/>
      <c r="G3570" s="20"/>
      <c r="I3570" s="20"/>
      <c r="J3570" s="20"/>
      <c r="K3570" s="20"/>
      <c r="M3570" s="20"/>
      <c r="O3570" s="116"/>
    </row>
    <row r="3571" spans="3:15" s="5" customFormat="1">
      <c r="C3571" s="120"/>
      <c r="G3571" s="20"/>
      <c r="I3571" s="20"/>
      <c r="J3571" s="20"/>
      <c r="K3571" s="20"/>
      <c r="M3571" s="20"/>
      <c r="O3571" s="116"/>
    </row>
    <row r="3572" spans="3:15" s="5" customFormat="1">
      <c r="C3572" s="120"/>
      <c r="G3572" s="20"/>
      <c r="I3572" s="20"/>
      <c r="J3572" s="20"/>
      <c r="K3572" s="20"/>
      <c r="M3572" s="20"/>
      <c r="O3572" s="116"/>
    </row>
    <row r="3573" spans="3:15" s="5" customFormat="1">
      <c r="C3573" s="120"/>
      <c r="G3573" s="20"/>
      <c r="I3573" s="20"/>
      <c r="J3573" s="20"/>
      <c r="K3573" s="20"/>
      <c r="M3573" s="20"/>
      <c r="O3573" s="116"/>
    </row>
    <row r="3574" spans="3:15" s="5" customFormat="1">
      <c r="C3574" s="120"/>
      <c r="G3574" s="20"/>
      <c r="I3574" s="20"/>
      <c r="J3574" s="20"/>
      <c r="K3574" s="20"/>
      <c r="M3574" s="20"/>
      <c r="O3574" s="116"/>
    </row>
    <row r="3575" spans="3:15" s="5" customFormat="1">
      <c r="C3575" s="120"/>
      <c r="G3575" s="20"/>
      <c r="I3575" s="20"/>
      <c r="J3575" s="20"/>
      <c r="K3575" s="20"/>
      <c r="M3575" s="20"/>
      <c r="O3575" s="116"/>
    </row>
    <row r="3576" spans="3:15" s="5" customFormat="1">
      <c r="C3576" s="120"/>
      <c r="G3576" s="20"/>
      <c r="I3576" s="20"/>
      <c r="J3576" s="20"/>
      <c r="K3576" s="20"/>
      <c r="M3576" s="20"/>
      <c r="O3576" s="116"/>
    </row>
    <row r="3577" spans="3:15" s="5" customFormat="1">
      <c r="C3577" s="120"/>
      <c r="G3577" s="20"/>
      <c r="I3577" s="20"/>
      <c r="J3577" s="20"/>
      <c r="K3577" s="20"/>
      <c r="M3577" s="20"/>
      <c r="O3577" s="116"/>
    </row>
    <row r="3578" spans="3:15" s="5" customFormat="1">
      <c r="C3578" s="120"/>
      <c r="G3578" s="20"/>
      <c r="I3578" s="20"/>
      <c r="J3578" s="20"/>
      <c r="K3578" s="20"/>
      <c r="M3578" s="20"/>
      <c r="O3578" s="116"/>
    </row>
    <row r="3579" spans="3:15" s="5" customFormat="1">
      <c r="C3579" s="120"/>
      <c r="G3579" s="20"/>
      <c r="I3579" s="20"/>
      <c r="J3579" s="20"/>
      <c r="K3579" s="20"/>
      <c r="M3579" s="20"/>
      <c r="O3579" s="116"/>
    </row>
    <row r="3580" spans="3:15" s="5" customFormat="1">
      <c r="C3580" s="120"/>
      <c r="G3580" s="20"/>
      <c r="I3580" s="20"/>
      <c r="J3580" s="20"/>
      <c r="K3580" s="20"/>
      <c r="M3580" s="20"/>
      <c r="O3580" s="116"/>
    </row>
    <row r="3581" spans="3:15" s="5" customFormat="1">
      <c r="C3581" s="120"/>
      <c r="G3581" s="20"/>
      <c r="I3581" s="20"/>
      <c r="J3581" s="20"/>
      <c r="K3581" s="20"/>
      <c r="M3581" s="20"/>
      <c r="O3581" s="116"/>
    </row>
    <row r="3582" spans="3:15" s="5" customFormat="1">
      <c r="C3582" s="120"/>
      <c r="G3582" s="20"/>
      <c r="I3582" s="20"/>
      <c r="J3582" s="20"/>
      <c r="K3582" s="20"/>
      <c r="M3582" s="20"/>
      <c r="O3582" s="116"/>
    </row>
    <row r="3583" spans="3:15" s="5" customFormat="1">
      <c r="C3583" s="120"/>
      <c r="G3583" s="20"/>
      <c r="I3583" s="20"/>
      <c r="J3583" s="20"/>
      <c r="K3583" s="20"/>
      <c r="M3583" s="20"/>
      <c r="O3583" s="116"/>
    </row>
    <row r="3584" spans="3:15" s="5" customFormat="1">
      <c r="C3584" s="120"/>
      <c r="G3584" s="20"/>
      <c r="I3584" s="20"/>
      <c r="J3584" s="20"/>
      <c r="K3584" s="20"/>
      <c r="M3584" s="20"/>
      <c r="O3584" s="116"/>
    </row>
    <row r="3585" spans="3:15" s="5" customFormat="1">
      <c r="C3585" s="120"/>
      <c r="G3585" s="20"/>
      <c r="I3585" s="20"/>
      <c r="J3585" s="20"/>
      <c r="K3585" s="20"/>
      <c r="M3585" s="20"/>
      <c r="O3585" s="116"/>
    </row>
    <row r="3586" spans="3:15" s="5" customFormat="1">
      <c r="C3586" s="120"/>
      <c r="G3586" s="20"/>
      <c r="I3586" s="20"/>
      <c r="J3586" s="20"/>
      <c r="K3586" s="20"/>
      <c r="M3586" s="20"/>
      <c r="O3586" s="116"/>
    </row>
    <row r="3587" spans="3:15" s="5" customFormat="1">
      <c r="C3587" s="120"/>
      <c r="G3587" s="20"/>
      <c r="I3587" s="20"/>
      <c r="J3587" s="20"/>
      <c r="K3587" s="20"/>
      <c r="M3587" s="20"/>
      <c r="O3587" s="116"/>
    </row>
    <row r="3588" spans="3:15" s="5" customFormat="1">
      <c r="C3588" s="120"/>
      <c r="G3588" s="20"/>
      <c r="I3588" s="20"/>
      <c r="J3588" s="20"/>
      <c r="K3588" s="20"/>
      <c r="M3588" s="20"/>
      <c r="O3588" s="116"/>
    </row>
    <row r="3589" spans="3:15" s="5" customFormat="1">
      <c r="C3589" s="120"/>
      <c r="G3589" s="20"/>
      <c r="I3589" s="20"/>
      <c r="J3589" s="20"/>
      <c r="K3589" s="20"/>
      <c r="M3589" s="20"/>
      <c r="O3589" s="116"/>
    </row>
    <row r="3590" spans="3:15" s="5" customFormat="1">
      <c r="C3590" s="120"/>
      <c r="G3590" s="20"/>
      <c r="I3590" s="20"/>
      <c r="J3590" s="20"/>
      <c r="K3590" s="20"/>
      <c r="M3590" s="20"/>
      <c r="O3590" s="116"/>
    </row>
    <row r="3591" spans="3:15" s="5" customFormat="1">
      <c r="C3591" s="120"/>
      <c r="G3591" s="20"/>
      <c r="I3591" s="20"/>
      <c r="J3591" s="20"/>
      <c r="K3591" s="20"/>
      <c r="M3591" s="20"/>
      <c r="O3591" s="116"/>
    </row>
    <row r="3592" spans="3:15" s="5" customFormat="1">
      <c r="C3592" s="120"/>
      <c r="G3592" s="20"/>
      <c r="I3592" s="20"/>
      <c r="J3592" s="20"/>
      <c r="K3592" s="20"/>
      <c r="M3592" s="20"/>
      <c r="O3592" s="116"/>
    </row>
    <row r="3593" spans="3:15" s="5" customFormat="1">
      <c r="C3593" s="120"/>
      <c r="G3593" s="20"/>
      <c r="I3593" s="20"/>
      <c r="J3593" s="20"/>
      <c r="K3593" s="20"/>
      <c r="M3593" s="20"/>
      <c r="O3593" s="116"/>
    </row>
    <row r="3594" spans="3:15" s="5" customFormat="1">
      <c r="C3594" s="120"/>
      <c r="G3594" s="20"/>
      <c r="I3594" s="20"/>
      <c r="J3594" s="20"/>
      <c r="K3594" s="20"/>
      <c r="M3594" s="20"/>
      <c r="O3594" s="116"/>
    </row>
    <row r="3595" spans="3:15" s="5" customFormat="1">
      <c r="C3595" s="120"/>
      <c r="G3595" s="20"/>
      <c r="I3595" s="20"/>
      <c r="J3595" s="20"/>
      <c r="K3595" s="20"/>
      <c r="M3595" s="20"/>
      <c r="O3595" s="116"/>
    </row>
    <row r="3596" spans="3:15" s="5" customFormat="1">
      <c r="C3596" s="120"/>
      <c r="G3596" s="20"/>
      <c r="I3596" s="20"/>
      <c r="J3596" s="20"/>
      <c r="K3596" s="20"/>
      <c r="M3596" s="20"/>
      <c r="O3596" s="116"/>
    </row>
    <row r="3597" spans="3:15" s="5" customFormat="1">
      <c r="C3597" s="120"/>
      <c r="G3597" s="20"/>
      <c r="I3597" s="20"/>
      <c r="J3597" s="20"/>
      <c r="K3597" s="20"/>
      <c r="M3597" s="20"/>
      <c r="O3597" s="116"/>
    </row>
    <row r="3598" spans="3:15" s="5" customFormat="1">
      <c r="C3598" s="120"/>
      <c r="G3598" s="20"/>
      <c r="I3598" s="20"/>
      <c r="J3598" s="20"/>
      <c r="K3598" s="20"/>
      <c r="M3598" s="20"/>
      <c r="O3598" s="116"/>
    </row>
    <row r="3599" spans="3:15" s="5" customFormat="1">
      <c r="C3599" s="120"/>
      <c r="G3599" s="20"/>
      <c r="I3599" s="20"/>
      <c r="J3599" s="20"/>
      <c r="K3599" s="20"/>
      <c r="M3599" s="20"/>
      <c r="O3599" s="116"/>
    </row>
    <row r="3600" spans="3:15" s="5" customFormat="1">
      <c r="C3600" s="120"/>
      <c r="G3600" s="20"/>
      <c r="I3600" s="20"/>
      <c r="J3600" s="20"/>
      <c r="K3600" s="20"/>
      <c r="M3600" s="20"/>
      <c r="O3600" s="116"/>
    </row>
    <row r="3601" spans="3:15" s="5" customFormat="1">
      <c r="C3601" s="120"/>
      <c r="G3601" s="20"/>
      <c r="I3601" s="20"/>
      <c r="J3601" s="20"/>
      <c r="K3601" s="20"/>
      <c r="M3601" s="20"/>
      <c r="O3601" s="116"/>
    </row>
    <row r="3602" spans="3:15" s="5" customFormat="1">
      <c r="C3602" s="120"/>
      <c r="G3602" s="20"/>
      <c r="I3602" s="20"/>
      <c r="J3602" s="20"/>
      <c r="K3602" s="20"/>
      <c r="M3602" s="20"/>
      <c r="O3602" s="116"/>
    </row>
    <row r="3603" spans="3:15" s="5" customFormat="1">
      <c r="C3603" s="120"/>
      <c r="G3603" s="20"/>
      <c r="I3603" s="20"/>
      <c r="J3603" s="20"/>
      <c r="K3603" s="20"/>
      <c r="M3603" s="20"/>
      <c r="O3603" s="116"/>
    </row>
    <row r="3604" spans="3:15" s="5" customFormat="1">
      <c r="C3604" s="120"/>
      <c r="G3604" s="20"/>
      <c r="I3604" s="20"/>
      <c r="J3604" s="20"/>
      <c r="K3604" s="20"/>
      <c r="M3604" s="20"/>
      <c r="O3604" s="116"/>
    </row>
    <row r="3605" spans="3:15" s="5" customFormat="1">
      <c r="C3605" s="120"/>
      <c r="G3605" s="20"/>
      <c r="I3605" s="20"/>
      <c r="J3605" s="20"/>
      <c r="K3605" s="20"/>
      <c r="M3605" s="20"/>
      <c r="O3605" s="116"/>
    </row>
    <row r="3606" spans="3:15" s="5" customFormat="1">
      <c r="C3606" s="120"/>
      <c r="G3606" s="20"/>
      <c r="I3606" s="20"/>
      <c r="J3606" s="20"/>
      <c r="K3606" s="20"/>
      <c r="M3606" s="20"/>
      <c r="O3606" s="116"/>
    </row>
    <row r="3607" spans="3:15" s="5" customFormat="1">
      <c r="C3607" s="120"/>
      <c r="G3607" s="20"/>
      <c r="I3607" s="20"/>
      <c r="J3607" s="20"/>
      <c r="K3607" s="20"/>
      <c r="M3607" s="20"/>
      <c r="O3607" s="116"/>
    </row>
    <row r="3608" spans="3:15" s="5" customFormat="1">
      <c r="C3608" s="120"/>
      <c r="G3608" s="20"/>
      <c r="I3608" s="20"/>
      <c r="J3608" s="20"/>
      <c r="K3608" s="20"/>
      <c r="M3608" s="20"/>
      <c r="O3608" s="116"/>
    </row>
    <row r="3609" spans="3:15" s="5" customFormat="1">
      <c r="C3609" s="120"/>
      <c r="G3609" s="20"/>
      <c r="I3609" s="20"/>
      <c r="J3609" s="20"/>
      <c r="K3609" s="20"/>
      <c r="M3609" s="20"/>
      <c r="O3609" s="116"/>
    </row>
    <row r="3610" spans="3:15" s="5" customFormat="1">
      <c r="C3610" s="120"/>
      <c r="G3610" s="20"/>
      <c r="I3610" s="20"/>
      <c r="J3610" s="20"/>
      <c r="K3610" s="20"/>
      <c r="M3610" s="20"/>
      <c r="O3610" s="116"/>
    </row>
    <row r="3611" spans="3:15" s="5" customFormat="1">
      <c r="C3611" s="120"/>
      <c r="G3611" s="20"/>
      <c r="I3611" s="20"/>
      <c r="J3611" s="20"/>
      <c r="K3611" s="20"/>
      <c r="M3611" s="20"/>
      <c r="O3611" s="116"/>
    </row>
    <row r="3612" spans="3:15" s="5" customFormat="1">
      <c r="C3612" s="120"/>
      <c r="G3612" s="20"/>
      <c r="I3612" s="20"/>
      <c r="J3612" s="20"/>
      <c r="K3612" s="20"/>
      <c r="M3612" s="20"/>
      <c r="O3612" s="116"/>
    </row>
    <row r="3613" spans="3:15" s="5" customFormat="1">
      <c r="C3613" s="120"/>
      <c r="G3613" s="20"/>
      <c r="I3613" s="20"/>
      <c r="J3613" s="20"/>
      <c r="K3613" s="20"/>
      <c r="M3613" s="20"/>
      <c r="O3613" s="116"/>
    </row>
    <row r="3614" spans="3:15" s="5" customFormat="1">
      <c r="C3614" s="120"/>
      <c r="G3614" s="20"/>
      <c r="I3614" s="20"/>
      <c r="J3614" s="20"/>
      <c r="K3614" s="20"/>
      <c r="M3614" s="20"/>
      <c r="O3614" s="116"/>
    </row>
    <row r="3615" spans="3:15" s="5" customFormat="1">
      <c r="C3615" s="120"/>
      <c r="G3615" s="20"/>
      <c r="I3615" s="20"/>
      <c r="J3615" s="20"/>
      <c r="K3615" s="20"/>
      <c r="M3615" s="20"/>
      <c r="O3615" s="116"/>
    </row>
    <row r="3616" spans="3:15" s="5" customFormat="1">
      <c r="C3616" s="120"/>
      <c r="G3616" s="20"/>
      <c r="I3616" s="20"/>
      <c r="J3616" s="20"/>
      <c r="K3616" s="20"/>
      <c r="M3616" s="20"/>
      <c r="O3616" s="116"/>
    </row>
    <row r="3617" spans="3:15" s="5" customFormat="1">
      <c r="C3617" s="120"/>
      <c r="G3617" s="20"/>
      <c r="I3617" s="20"/>
      <c r="J3617" s="20"/>
      <c r="K3617" s="20"/>
      <c r="M3617" s="20"/>
      <c r="O3617" s="116"/>
    </row>
    <row r="3618" spans="3:15" s="5" customFormat="1">
      <c r="C3618" s="120"/>
      <c r="G3618" s="20"/>
      <c r="I3618" s="20"/>
      <c r="J3618" s="20"/>
      <c r="K3618" s="20"/>
      <c r="M3618" s="20"/>
      <c r="O3618" s="116"/>
    </row>
    <row r="3619" spans="3:15" s="5" customFormat="1">
      <c r="C3619" s="120"/>
      <c r="G3619" s="20"/>
      <c r="I3619" s="20"/>
      <c r="J3619" s="20"/>
      <c r="K3619" s="20"/>
      <c r="M3619" s="20"/>
      <c r="O3619" s="116"/>
    </row>
    <row r="3620" spans="3:15" s="5" customFormat="1">
      <c r="C3620" s="120"/>
      <c r="G3620" s="20"/>
      <c r="I3620" s="20"/>
      <c r="J3620" s="20"/>
      <c r="K3620" s="20"/>
      <c r="M3620" s="20"/>
      <c r="O3620" s="116"/>
    </row>
    <row r="3621" spans="3:15" s="5" customFormat="1">
      <c r="C3621" s="120"/>
      <c r="G3621" s="20"/>
      <c r="I3621" s="20"/>
      <c r="J3621" s="20"/>
      <c r="K3621" s="20"/>
      <c r="M3621" s="20"/>
      <c r="O3621" s="116"/>
    </row>
    <row r="3622" spans="3:15" s="5" customFormat="1">
      <c r="C3622" s="120"/>
      <c r="G3622" s="20"/>
      <c r="I3622" s="20"/>
      <c r="J3622" s="20"/>
      <c r="K3622" s="20"/>
      <c r="M3622" s="20"/>
      <c r="O3622" s="116"/>
    </row>
    <row r="3623" spans="3:15" s="5" customFormat="1">
      <c r="C3623" s="120"/>
      <c r="G3623" s="20"/>
      <c r="I3623" s="20"/>
      <c r="J3623" s="20"/>
      <c r="K3623" s="20"/>
      <c r="M3623" s="20"/>
      <c r="O3623" s="116"/>
    </row>
    <row r="3624" spans="3:15" s="5" customFormat="1">
      <c r="C3624" s="120"/>
      <c r="G3624" s="20"/>
      <c r="I3624" s="20"/>
      <c r="J3624" s="20"/>
      <c r="K3624" s="20"/>
      <c r="M3624" s="20"/>
      <c r="O3624" s="116"/>
    </row>
    <row r="3625" spans="3:15" s="5" customFormat="1">
      <c r="C3625" s="120"/>
      <c r="G3625" s="20"/>
      <c r="I3625" s="20"/>
      <c r="J3625" s="20"/>
      <c r="K3625" s="20"/>
      <c r="M3625" s="20"/>
      <c r="O3625" s="116"/>
    </row>
    <row r="3626" spans="3:15" s="5" customFormat="1">
      <c r="C3626" s="120"/>
      <c r="G3626" s="20"/>
      <c r="I3626" s="20"/>
      <c r="J3626" s="20"/>
      <c r="K3626" s="20"/>
      <c r="M3626" s="20"/>
      <c r="O3626" s="116"/>
    </row>
    <row r="3627" spans="3:15" s="5" customFormat="1">
      <c r="C3627" s="120"/>
      <c r="G3627" s="20"/>
      <c r="I3627" s="20"/>
      <c r="J3627" s="20"/>
      <c r="K3627" s="20"/>
      <c r="M3627" s="20"/>
      <c r="O3627" s="116"/>
    </row>
    <row r="3628" spans="3:15" s="5" customFormat="1">
      <c r="C3628" s="120"/>
      <c r="G3628" s="20"/>
      <c r="I3628" s="20"/>
      <c r="J3628" s="20"/>
      <c r="K3628" s="20"/>
      <c r="M3628" s="20"/>
      <c r="O3628" s="116"/>
    </row>
    <row r="3629" spans="3:15" s="5" customFormat="1">
      <c r="C3629" s="120"/>
      <c r="G3629" s="20"/>
      <c r="I3629" s="20"/>
      <c r="J3629" s="20"/>
      <c r="K3629" s="20"/>
      <c r="M3629" s="20"/>
      <c r="O3629" s="116"/>
    </row>
    <row r="3630" spans="3:15" s="5" customFormat="1">
      <c r="C3630" s="120"/>
      <c r="G3630" s="20"/>
      <c r="I3630" s="20"/>
      <c r="J3630" s="20"/>
      <c r="K3630" s="20"/>
      <c r="M3630" s="20"/>
      <c r="O3630" s="116"/>
    </row>
    <row r="3631" spans="3:15" s="5" customFormat="1">
      <c r="C3631" s="120"/>
      <c r="G3631" s="20"/>
      <c r="I3631" s="20"/>
      <c r="J3631" s="20"/>
      <c r="K3631" s="20"/>
      <c r="M3631" s="20"/>
      <c r="O3631" s="116"/>
    </row>
    <row r="3632" spans="3:15" s="5" customFormat="1">
      <c r="C3632" s="120"/>
      <c r="G3632" s="20"/>
      <c r="I3632" s="20"/>
      <c r="J3632" s="20"/>
      <c r="K3632" s="20"/>
      <c r="M3632" s="20"/>
      <c r="O3632" s="116"/>
    </row>
    <row r="3633" spans="3:15" s="5" customFormat="1">
      <c r="C3633" s="120"/>
      <c r="G3633" s="20"/>
      <c r="I3633" s="20"/>
      <c r="J3633" s="20"/>
      <c r="K3633" s="20"/>
      <c r="M3633" s="20"/>
      <c r="O3633" s="116"/>
    </row>
    <row r="3634" spans="3:15" s="5" customFormat="1">
      <c r="C3634" s="120"/>
      <c r="G3634" s="20"/>
      <c r="I3634" s="20"/>
      <c r="J3634" s="20"/>
      <c r="K3634" s="20"/>
      <c r="M3634" s="20"/>
      <c r="O3634" s="116"/>
    </row>
    <row r="3635" spans="3:15" s="5" customFormat="1">
      <c r="C3635" s="120"/>
      <c r="G3635" s="20"/>
      <c r="I3635" s="20"/>
      <c r="J3635" s="20"/>
      <c r="K3635" s="20"/>
      <c r="M3635" s="20"/>
      <c r="O3635" s="116"/>
    </row>
    <row r="3636" spans="3:15" s="5" customFormat="1">
      <c r="C3636" s="120"/>
      <c r="G3636" s="20"/>
      <c r="I3636" s="20"/>
      <c r="J3636" s="20"/>
      <c r="K3636" s="20"/>
      <c r="M3636" s="20"/>
      <c r="O3636" s="116"/>
    </row>
    <row r="3637" spans="3:15" s="5" customFormat="1">
      <c r="C3637" s="120"/>
      <c r="G3637" s="20"/>
      <c r="I3637" s="20"/>
      <c r="J3637" s="20"/>
      <c r="K3637" s="20"/>
      <c r="M3637" s="20"/>
      <c r="O3637" s="116"/>
    </row>
    <row r="3638" spans="3:15" s="5" customFormat="1">
      <c r="C3638" s="120"/>
      <c r="G3638" s="20"/>
      <c r="I3638" s="20"/>
      <c r="J3638" s="20"/>
      <c r="K3638" s="20"/>
      <c r="M3638" s="20"/>
      <c r="O3638" s="116"/>
    </row>
    <row r="3639" spans="3:15" s="5" customFormat="1">
      <c r="C3639" s="120"/>
      <c r="G3639" s="20"/>
      <c r="I3639" s="20"/>
      <c r="J3639" s="20"/>
      <c r="K3639" s="20"/>
      <c r="M3639" s="20"/>
      <c r="O3639" s="116"/>
    </row>
    <row r="3640" spans="3:15" s="5" customFormat="1">
      <c r="C3640" s="120"/>
      <c r="G3640" s="20"/>
      <c r="I3640" s="20"/>
      <c r="J3640" s="20"/>
      <c r="K3640" s="20"/>
      <c r="M3640" s="20"/>
      <c r="O3640" s="116"/>
    </row>
    <row r="3641" spans="3:15" s="5" customFormat="1">
      <c r="C3641" s="120"/>
      <c r="G3641" s="20"/>
      <c r="I3641" s="20"/>
      <c r="J3641" s="20"/>
      <c r="K3641" s="20"/>
      <c r="M3641" s="20"/>
      <c r="O3641" s="116"/>
    </row>
    <row r="3642" spans="3:15" s="5" customFormat="1">
      <c r="C3642" s="120"/>
      <c r="G3642" s="20"/>
      <c r="I3642" s="20"/>
      <c r="J3642" s="20"/>
      <c r="K3642" s="20"/>
      <c r="M3642" s="20"/>
      <c r="O3642" s="116"/>
    </row>
    <row r="3643" spans="3:15" s="5" customFormat="1">
      <c r="C3643" s="120"/>
      <c r="G3643" s="20"/>
      <c r="I3643" s="20"/>
      <c r="J3643" s="20"/>
      <c r="K3643" s="20"/>
      <c r="M3643" s="20"/>
      <c r="O3643" s="116"/>
    </row>
    <row r="3644" spans="3:15" s="5" customFormat="1">
      <c r="C3644" s="120"/>
      <c r="G3644" s="20"/>
      <c r="I3644" s="20"/>
      <c r="J3644" s="20"/>
      <c r="K3644" s="20"/>
      <c r="M3644" s="20"/>
      <c r="O3644" s="116"/>
    </row>
    <row r="3645" spans="3:15" s="5" customFormat="1">
      <c r="C3645" s="120"/>
      <c r="G3645" s="20"/>
      <c r="I3645" s="20"/>
      <c r="J3645" s="20"/>
      <c r="K3645" s="20"/>
      <c r="M3645" s="20"/>
      <c r="O3645" s="116"/>
    </row>
    <row r="3646" spans="3:15" s="5" customFormat="1">
      <c r="C3646" s="120"/>
      <c r="G3646" s="20"/>
      <c r="I3646" s="20"/>
      <c r="J3646" s="20"/>
      <c r="K3646" s="20"/>
      <c r="M3646" s="20"/>
      <c r="O3646" s="116"/>
    </row>
    <row r="3647" spans="3:15" s="5" customFormat="1">
      <c r="C3647" s="120"/>
      <c r="G3647" s="20"/>
      <c r="I3647" s="20"/>
      <c r="J3647" s="20"/>
      <c r="K3647" s="20"/>
      <c r="M3647" s="20"/>
      <c r="O3647" s="116"/>
    </row>
    <row r="3648" spans="3:15" s="5" customFormat="1">
      <c r="C3648" s="120"/>
      <c r="G3648" s="20"/>
      <c r="I3648" s="20"/>
      <c r="J3648" s="20"/>
      <c r="K3648" s="20"/>
      <c r="M3648" s="20"/>
      <c r="O3648" s="116"/>
    </row>
    <row r="3649" spans="3:15" s="5" customFormat="1">
      <c r="C3649" s="120"/>
      <c r="G3649" s="20"/>
      <c r="I3649" s="20"/>
      <c r="J3649" s="20"/>
      <c r="K3649" s="20"/>
      <c r="M3649" s="20"/>
      <c r="O3649" s="116"/>
    </row>
    <row r="3650" spans="3:15" s="5" customFormat="1">
      <c r="C3650" s="120"/>
      <c r="G3650" s="20"/>
      <c r="I3650" s="20"/>
      <c r="J3650" s="20"/>
      <c r="K3650" s="20"/>
      <c r="M3650" s="20"/>
      <c r="O3650" s="116"/>
    </row>
    <row r="3651" spans="3:15" s="5" customFormat="1">
      <c r="C3651" s="120"/>
      <c r="G3651" s="20"/>
      <c r="I3651" s="20"/>
      <c r="J3651" s="20"/>
      <c r="K3651" s="20"/>
      <c r="M3651" s="20"/>
      <c r="O3651" s="116"/>
    </row>
    <row r="3652" spans="3:15" s="5" customFormat="1">
      <c r="C3652" s="120"/>
      <c r="G3652" s="20"/>
      <c r="I3652" s="20"/>
      <c r="J3652" s="20"/>
      <c r="K3652" s="20"/>
      <c r="M3652" s="20"/>
      <c r="O3652" s="116"/>
    </row>
    <row r="3653" spans="3:15" s="5" customFormat="1">
      <c r="C3653" s="120"/>
      <c r="G3653" s="20"/>
      <c r="I3653" s="20"/>
      <c r="J3653" s="20"/>
      <c r="K3653" s="20"/>
      <c r="M3653" s="20"/>
      <c r="O3653" s="116"/>
    </row>
    <row r="3654" spans="3:15" s="5" customFormat="1">
      <c r="C3654" s="120"/>
      <c r="G3654" s="20"/>
      <c r="I3654" s="20"/>
      <c r="J3654" s="20"/>
      <c r="K3654" s="20"/>
      <c r="M3654" s="20"/>
      <c r="O3654" s="116"/>
    </row>
    <row r="3655" spans="3:15" s="5" customFormat="1">
      <c r="C3655" s="120"/>
      <c r="G3655" s="20"/>
      <c r="I3655" s="20"/>
      <c r="J3655" s="20"/>
      <c r="K3655" s="20"/>
      <c r="M3655" s="20"/>
      <c r="O3655" s="116"/>
    </row>
    <row r="3656" spans="3:15" s="5" customFormat="1">
      <c r="C3656" s="120"/>
      <c r="G3656" s="20"/>
      <c r="I3656" s="20"/>
      <c r="J3656" s="20"/>
      <c r="K3656" s="20"/>
      <c r="M3656" s="20"/>
      <c r="O3656" s="116"/>
    </row>
    <row r="3657" spans="3:15" s="5" customFormat="1">
      <c r="C3657" s="120"/>
      <c r="G3657" s="20"/>
      <c r="I3657" s="20"/>
      <c r="J3657" s="20"/>
      <c r="K3657" s="20"/>
      <c r="M3657" s="20"/>
      <c r="O3657" s="116"/>
    </row>
    <row r="3658" spans="3:15" s="5" customFormat="1">
      <c r="C3658" s="120"/>
      <c r="G3658" s="20"/>
      <c r="I3658" s="20"/>
      <c r="J3658" s="20"/>
      <c r="K3658" s="20"/>
      <c r="M3658" s="20"/>
      <c r="O3658" s="116"/>
    </row>
    <row r="3659" spans="3:15" s="5" customFormat="1">
      <c r="C3659" s="120"/>
      <c r="G3659" s="20"/>
      <c r="I3659" s="20"/>
      <c r="J3659" s="20"/>
      <c r="K3659" s="20"/>
      <c r="M3659" s="20"/>
      <c r="O3659" s="116"/>
    </row>
    <row r="3660" spans="3:15" s="5" customFormat="1">
      <c r="C3660" s="120"/>
      <c r="G3660" s="20"/>
      <c r="I3660" s="20"/>
      <c r="J3660" s="20"/>
      <c r="K3660" s="20"/>
      <c r="M3660" s="20"/>
      <c r="O3660" s="116"/>
    </row>
    <row r="3661" spans="3:15" s="5" customFormat="1">
      <c r="C3661" s="120"/>
      <c r="G3661" s="20"/>
      <c r="I3661" s="20"/>
      <c r="J3661" s="20"/>
      <c r="K3661" s="20"/>
      <c r="M3661" s="20"/>
      <c r="O3661" s="116"/>
    </row>
    <row r="3662" spans="3:15" s="5" customFormat="1">
      <c r="C3662" s="120"/>
      <c r="G3662" s="20"/>
      <c r="I3662" s="20"/>
      <c r="J3662" s="20"/>
      <c r="K3662" s="20"/>
      <c r="M3662" s="20"/>
      <c r="O3662" s="116"/>
    </row>
    <row r="3663" spans="3:15" s="5" customFormat="1">
      <c r="C3663" s="120"/>
      <c r="G3663" s="20"/>
      <c r="I3663" s="20"/>
      <c r="J3663" s="20"/>
      <c r="K3663" s="20"/>
      <c r="M3663" s="20"/>
      <c r="O3663" s="116"/>
    </row>
    <row r="3664" spans="3:15" s="5" customFormat="1">
      <c r="C3664" s="120"/>
      <c r="G3664" s="20"/>
      <c r="I3664" s="20"/>
      <c r="J3664" s="20"/>
      <c r="K3664" s="20"/>
      <c r="M3664" s="20"/>
      <c r="O3664" s="116"/>
    </row>
    <row r="3665" spans="3:15" s="5" customFormat="1">
      <c r="C3665" s="120"/>
      <c r="G3665" s="20"/>
      <c r="I3665" s="20"/>
      <c r="J3665" s="20"/>
      <c r="K3665" s="20"/>
      <c r="M3665" s="20"/>
      <c r="O3665" s="116"/>
    </row>
    <row r="3666" spans="3:15" s="5" customFormat="1">
      <c r="C3666" s="120"/>
      <c r="G3666" s="20"/>
      <c r="I3666" s="20"/>
      <c r="J3666" s="20"/>
      <c r="K3666" s="20"/>
      <c r="M3666" s="20"/>
      <c r="O3666" s="116"/>
    </row>
    <row r="3667" spans="3:15" s="5" customFormat="1">
      <c r="C3667" s="120"/>
      <c r="G3667" s="20"/>
      <c r="I3667" s="20"/>
      <c r="J3667" s="20"/>
      <c r="K3667" s="20"/>
      <c r="M3667" s="20"/>
      <c r="O3667" s="116"/>
    </row>
    <row r="3668" spans="3:15" s="5" customFormat="1">
      <c r="C3668" s="120"/>
      <c r="G3668" s="20"/>
      <c r="I3668" s="20"/>
      <c r="J3668" s="20"/>
      <c r="K3668" s="20"/>
      <c r="M3668" s="20"/>
      <c r="O3668" s="116"/>
    </row>
    <row r="3669" spans="3:15" s="5" customFormat="1">
      <c r="C3669" s="120"/>
      <c r="G3669" s="20"/>
      <c r="I3669" s="20"/>
      <c r="J3669" s="20"/>
      <c r="K3669" s="20"/>
      <c r="M3669" s="20"/>
      <c r="O3669" s="116"/>
    </row>
    <row r="3670" spans="3:15" s="5" customFormat="1">
      <c r="C3670" s="120"/>
      <c r="G3670" s="20"/>
      <c r="I3670" s="20"/>
      <c r="J3670" s="20"/>
      <c r="K3670" s="20"/>
      <c r="M3670" s="20"/>
      <c r="O3670" s="116"/>
    </row>
    <row r="3671" spans="3:15" s="5" customFormat="1">
      <c r="C3671" s="120"/>
      <c r="G3671" s="20"/>
      <c r="I3671" s="20"/>
      <c r="J3671" s="20"/>
      <c r="K3671" s="20"/>
      <c r="M3671" s="20"/>
      <c r="O3671" s="116"/>
    </row>
    <row r="3672" spans="3:15" s="5" customFormat="1">
      <c r="C3672" s="120"/>
      <c r="G3672" s="20"/>
      <c r="I3672" s="20"/>
      <c r="J3672" s="20"/>
      <c r="K3672" s="20"/>
      <c r="M3672" s="20"/>
      <c r="O3672" s="116"/>
    </row>
    <row r="3673" spans="3:15" s="5" customFormat="1">
      <c r="C3673" s="120"/>
      <c r="G3673" s="20"/>
      <c r="I3673" s="20"/>
      <c r="J3673" s="20"/>
      <c r="K3673" s="20"/>
      <c r="M3673" s="20"/>
      <c r="O3673" s="116"/>
    </row>
    <row r="3674" spans="3:15" s="5" customFormat="1">
      <c r="C3674" s="120"/>
      <c r="G3674" s="20"/>
      <c r="I3674" s="20"/>
      <c r="J3674" s="20"/>
      <c r="K3674" s="20"/>
      <c r="M3674" s="20"/>
      <c r="O3674" s="116"/>
    </row>
    <row r="3675" spans="3:15" s="5" customFormat="1">
      <c r="C3675" s="120"/>
      <c r="G3675" s="20"/>
      <c r="I3675" s="20"/>
      <c r="J3675" s="20"/>
      <c r="K3675" s="20"/>
      <c r="M3675" s="20"/>
      <c r="O3675" s="116"/>
    </row>
    <row r="3676" spans="3:15" s="5" customFormat="1">
      <c r="C3676" s="120"/>
      <c r="G3676" s="20"/>
      <c r="I3676" s="20"/>
      <c r="J3676" s="20"/>
      <c r="K3676" s="20"/>
      <c r="M3676" s="20"/>
      <c r="O3676" s="116"/>
    </row>
    <row r="3677" spans="3:15" s="5" customFormat="1">
      <c r="C3677" s="120"/>
      <c r="G3677" s="20"/>
      <c r="I3677" s="20"/>
      <c r="J3677" s="20"/>
      <c r="K3677" s="20"/>
      <c r="M3677" s="20"/>
      <c r="O3677" s="116"/>
    </row>
    <row r="3678" spans="3:15" s="5" customFormat="1">
      <c r="C3678" s="120"/>
      <c r="G3678" s="20"/>
      <c r="I3678" s="20"/>
      <c r="J3678" s="20"/>
      <c r="K3678" s="20"/>
      <c r="M3678" s="20"/>
      <c r="O3678" s="116"/>
    </row>
    <row r="3679" spans="3:15" s="5" customFormat="1">
      <c r="C3679" s="120"/>
      <c r="G3679" s="20"/>
      <c r="I3679" s="20"/>
      <c r="J3679" s="20"/>
      <c r="K3679" s="20"/>
      <c r="M3679" s="20"/>
      <c r="O3679" s="116"/>
    </row>
    <row r="3680" spans="3:15" s="5" customFormat="1">
      <c r="C3680" s="120"/>
      <c r="G3680" s="20"/>
      <c r="I3680" s="20"/>
      <c r="J3680" s="20"/>
      <c r="K3680" s="20"/>
      <c r="M3680" s="20"/>
      <c r="O3680" s="116"/>
    </row>
    <row r="3681" spans="3:15" s="5" customFormat="1">
      <c r="C3681" s="120"/>
      <c r="G3681" s="20"/>
      <c r="I3681" s="20"/>
      <c r="J3681" s="20"/>
      <c r="K3681" s="20"/>
      <c r="M3681" s="20"/>
      <c r="O3681" s="116"/>
    </row>
    <row r="3682" spans="3:15" s="5" customFormat="1">
      <c r="C3682" s="120"/>
      <c r="G3682" s="20"/>
      <c r="I3682" s="20"/>
      <c r="J3682" s="20"/>
      <c r="K3682" s="20"/>
      <c r="M3682" s="20"/>
      <c r="O3682" s="116"/>
    </row>
    <row r="3683" spans="3:15" s="5" customFormat="1">
      <c r="C3683" s="120"/>
      <c r="G3683" s="20"/>
      <c r="I3683" s="20"/>
      <c r="J3683" s="20"/>
      <c r="K3683" s="20"/>
      <c r="M3683" s="20"/>
      <c r="O3683" s="116"/>
    </row>
    <row r="3684" spans="3:15" s="5" customFormat="1">
      <c r="C3684" s="120"/>
      <c r="G3684" s="20"/>
      <c r="I3684" s="20"/>
      <c r="J3684" s="20"/>
      <c r="K3684" s="20"/>
      <c r="M3684" s="20"/>
      <c r="O3684" s="116"/>
    </row>
    <row r="3685" spans="3:15" s="5" customFormat="1">
      <c r="C3685" s="120"/>
      <c r="G3685" s="20"/>
      <c r="I3685" s="20"/>
      <c r="J3685" s="20"/>
      <c r="K3685" s="20"/>
      <c r="M3685" s="20"/>
      <c r="O3685" s="116"/>
    </row>
    <row r="3686" spans="3:15" s="5" customFormat="1">
      <c r="C3686" s="120"/>
      <c r="G3686" s="20"/>
      <c r="I3686" s="20"/>
      <c r="J3686" s="20"/>
      <c r="K3686" s="20"/>
      <c r="M3686" s="20"/>
      <c r="O3686" s="116"/>
    </row>
    <row r="3687" spans="3:15" s="5" customFormat="1">
      <c r="C3687" s="120"/>
      <c r="G3687" s="20"/>
      <c r="I3687" s="20"/>
      <c r="J3687" s="20"/>
      <c r="K3687" s="20"/>
      <c r="M3687" s="20"/>
      <c r="O3687" s="116"/>
    </row>
    <row r="3688" spans="3:15" s="5" customFormat="1">
      <c r="C3688" s="120"/>
      <c r="G3688" s="20"/>
      <c r="I3688" s="20"/>
      <c r="J3688" s="20"/>
      <c r="K3688" s="20"/>
      <c r="M3688" s="20"/>
      <c r="O3688" s="116"/>
    </row>
    <row r="3689" spans="3:15" s="5" customFormat="1">
      <c r="C3689" s="120"/>
      <c r="G3689" s="20"/>
      <c r="I3689" s="20"/>
      <c r="J3689" s="20"/>
      <c r="K3689" s="20"/>
      <c r="M3689" s="20"/>
      <c r="O3689" s="116"/>
    </row>
    <row r="3690" spans="3:15" s="5" customFormat="1">
      <c r="C3690" s="120"/>
      <c r="G3690" s="20"/>
      <c r="I3690" s="20"/>
      <c r="J3690" s="20"/>
      <c r="K3690" s="20"/>
      <c r="M3690" s="20"/>
      <c r="O3690" s="116"/>
    </row>
    <row r="3691" spans="3:15" s="5" customFormat="1">
      <c r="C3691" s="120"/>
      <c r="G3691" s="20"/>
      <c r="I3691" s="20"/>
      <c r="J3691" s="20"/>
      <c r="K3691" s="20"/>
      <c r="M3691" s="20"/>
      <c r="O3691" s="116"/>
    </row>
    <row r="3692" spans="3:15" s="5" customFormat="1">
      <c r="C3692" s="120"/>
      <c r="G3692" s="20"/>
      <c r="I3692" s="20"/>
      <c r="J3692" s="20"/>
      <c r="K3692" s="20"/>
      <c r="M3692" s="20"/>
      <c r="O3692" s="116"/>
    </row>
    <row r="3693" spans="3:15" s="5" customFormat="1">
      <c r="C3693" s="120"/>
      <c r="G3693" s="20"/>
      <c r="I3693" s="20"/>
      <c r="J3693" s="20"/>
      <c r="K3693" s="20"/>
      <c r="M3693" s="20"/>
      <c r="O3693" s="116"/>
    </row>
    <row r="3694" spans="3:15" s="5" customFormat="1">
      <c r="C3694" s="120"/>
      <c r="G3694" s="20"/>
      <c r="I3694" s="20"/>
      <c r="J3694" s="20"/>
      <c r="K3694" s="20"/>
      <c r="M3694" s="20"/>
      <c r="O3694" s="116"/>
    </row>
    <row r="3695" spans="3:15" s="5" customFormat="1">
      <c r="C3695" s="120"/>
      <c r="G3695" s="20"/>
      <c r="I3695" s="20"/>
      <c r="J3695" s="20"/>
      <c r="K3695" s="20"/>
      <c r="M3695" s="20"/>
      <c r="O3695" s="116"/>
    </row>
    <row r="3696" spans="3:15" s="5" customFormat="1">
      <c r="C3696" s="120"/>
      <c r="G3696" s="20"/>
      <c r="I3696" s="20"/>
      <c r="J3696" s="20"/>
      <c r="K3696" s="20"/>
      <c r="M3696" s="20"/>
      <c r="O3696" s="116"/>
    </row>
    <row r="3697" spans="3:15" s="5" customFormat="1">
      <c r="C3697" s="120"/>
      <c r="G3697" s="20"/>
      <c r="I3697" s="20"/>
      <c r="J3697" s="20"/>
      <c r="K3697" s="20"/>
      <c r="M3697" s="20"/>
      <c r="O3697" s="116"/>
    </row>
    <row r="3698" spans="3:15" s="5" customFormat="1">
      <c r="C3698" s="120"/>
      <c r="G3698" s="20"/>
      <c r="I3698" s="20"/>
      <c r="J3698" s="20"/>
      <c r="K3698" s="20"/>
      <c r="M3698" s="20"/>
      <c r="O3698" s="116"/>
    </row>
    <row r="3699" spans="3:15" s="5" customFormat="1">
      <c r="C3699" s="120"/>
      <c r="G3699" s="20"/>
      <c r="I3699" s="20"/>
      <c r="J3699" s="20"/>
      <c r="K3699" s="20"/>
      <c r="M3699" s="20"/>
      <c r="O3699" s="116"/>
    </row>
    <row r="3700" spans="3:15" s="5" customFormat="1">
      <c r="C3700" s="120"/>
      <c r="G3700" s="20"/>
      <c r="I3700" s="20"/>
      <c r="J3700" s="20"/>
      <c r="K3700" s="20"/>
      <c r="M3700" s="20"/>
      <c r="O3700" s="116"/>
    </row>
    <row r="3701" spans="3:15" s="5" customFormat="1">
      <c r="C3701" s="120"/>
      <c r="G3701" s="20"/>
      <c r="I3701" s="20"/>
      <c r="J3701" s="20"/>
      <c r="K3701" s="20"/>
      <c r="M3701" s="20"/>
      <c r="O3701" s="116"/>
    </row>
    <row r="3702" spans="3:15" s="5" customFormat="1">
      <c r="C3702" s="120"/>
      <c r="G3702" s="20"/>
      <c r="I3702" s="20"/>
      <c r="J3702" s="20"/>
      <c r="K3702" s="20"/>
      <c r="M3702" s="20"/>
      <c r="O3702" s="116"/>
    </row>
    <row r="3703" spans="3:15" s="5" customFormat="1">
      <c r="C3703" s="120"/>
      <c r="G3703" s="20"/>
      <c r="I3703" s="20"/>
      <c r="J3703" s="20"/>
      <c r="K3703" s="20"/>
      <c r="M3703" s="20"/>
      <c r="O3703" s="116"/>
    </row>
    <row r="3704" spans="3:15" s="5" customFormat="1">
      <c r="C3704" s="120"/>
      <c r="G3704" s="20"/>
      <c r="I3704" s="20"/>
      <c r="J3704" s="20"/>
      <c r="K3704" s="20"/>
      <c r="M3704" s="20"/>
      <c r="O3704" s="116"/>
    </row>
    <row r="3705" spans="3:15" s="5" customFormat="1">
      <c r="C3705" s="120"/>
      <c r="G3705" s="20"/>
      <c r="I3705" s="20"/>
      <c r="J3705" s="20"/>
      <c r="K3705" s="20"/>
      <c r="M3705" s="20"/>
      <c r="O3705" s="116"/>
    </row>
    <row r="3706" spans="3:15" s="5" customFormat="1">
      <c r="C3706" s="120"/>
      <c r="G3706" s="20"/>
      <c r="I3706" s="20"/>
      <c r="J3706" s="20"/>
      <c r="K3706" s="20"/>
      <c r="M3706" s="20"/>
      <c r="O3706" s="116"/>
    </row>
    <row r="3707" spans="3:15" s="5" customFormat="1">
      <c r="C3707" s="120"/>
      <c r="G3707" s="20"/>
      <c r="I3707" s="20"/>
      <c r="J3707" s="20"/>
      <c r="K3707" s="20"/>
      <c r="M3707" s="20"/>
      <c r="O3707" s="116"/>
    </row>
    <row r="3708" spans="3:15" s="5" customFormat="1">
      <c r="C3708" s="120"/>
      <c r="G3708" s="20"/>
      <c r="I3708" s="20"/>
      <c r="J3708" s="20"/>
      <c r="K3708" s="20"/>
      <c r="M3708" s="20"/>
      <c r="O3708" s="116"/>
    </row>
    <row r="3709" spans="3:15" s="5" customFormat="1">
      <c r="C3709" s="120"/>
      <c r="G3709" s="20"/>
      <c r="I3709" s="20"/>
      <c r="J3709" s="20"/>
      <c r="K3709" s="20"/>
      <c r="M3709" s="20"/>
      <c r="O3709" s="116"/>
    </row>
    <row r="3710" spans="3:15" s="5" customFormat="1">
      <c r="C3710" s="120"/>
      <c r="G3710" s="20"/>
      <c r="I3710" s="20"/>
      <c r="J3710" s="20"/>
      <c r="K3710" s="20"/>
      <c r="M3710" s="20"/>
      <c r="O3710" s="116"/>
    </row>
    <row r="3711" spans="3:15" s="5" customFormat="1">
      <c r="C3711" s="120"/>
      <c r="G3711" s="20"/>
      <c r="I3711" s="20"/>
      <c r="J3711" s="20"/>
      <c r="K3711" s="20"/>
      <c r="M3711" s="20"/>
      <c r="O3711" s="116"/>
    </row>
    <row r="3712" spans="3:15" s="5" customFormat="1">
      <c r="C3712" s="120"/>
      <c r="G3712" s="20"/>
      <c r="I3712" s="20"/>
      <c r="J3712" s="20"/>
      <c r="K3712" s="20"/>
      <c r="M3712" s="20"/>
      <c r="O3712" s="116"/>
    </row>
    <row r="3713" spans="3:15" s="5" customFormat="1">
      <c r="C3713" s="120"/>
      <c r="G3713" s="20"/>
      <c r="I3713" s="20"/>
      <c r="J3713" s="20"/>
      <c r="K3713" s="20"/>
      <c r="M3713" s="20"/>
      <c r="O3713" s="116"/>
    </row>
    <row r="3714" spans="3:15" s="5" customFormat="1">
      <c r="C3714" s="120"/>
      <c r="G3714" s="20"/>
      <c r="I3714" s="20"/>
      <c r="J3714" s="20"/>
      <c r="K3714" s="20"/>
      <c r="M3714" s="20"/>
      <c r="O3714" s="116"/>
    </row>
    <row r="3715" spans="3:15" s="5" customFormat="1">
      <c r="C3715" s="120"/>
      <c r="G3715" s="20"/>
      <c r="I3715" s="20"/>
      <c r="J3715" s="20"/>
      <c r="K3715" s="20"/>
      <c r="M3715" s="20"/>
      <c r="O3715" s="116"/>
    </row>
    <row r="3716" spans="3:15" s="5" customFormat="1">
      <c r="C3716" s="120"/>
      <c r="G3716" s="20"/>
      <c r="I3716" s="20"/>
      <c r="J3716" s="20"/>
      <c r="K3716" s="20"/>
      <c r="M3716" s="20"/>
      <c r="O3716" s="116"/>
    </row>
    <row r="3717" spans="3:15" s="5" customFormat="1">
      <c r="C3717" s="120"/>
      <c r="G3717" s="20"/>
      <c r="I3717" s="20"/>
      <c r="J3717" s="20"/>
      <c r="K3717" s="20"/>
      <c r="M3717" s="20"/>
      <c r="O3717" s="116"/>
    </row>
    <row r="3718" spans="3:15" s="5" customFormat="1">
      <c r="C3718" s="120"/>
      <c r="G3718" s="20"/>
      <c r="I3718" s="20"/>
      <c r="J3718" s="20"/>
      <c r="K3718" s="20"/>
      <c r="M3718" s="20"/>
      <c r="O3718" s="116"/>
    </row>
    <row r="3719" spans="3:15" s="5" customFormat="1">
      <c r="C3719" s="120"/>
      <c r="G3719" s="20"/>
      <c r="I3719" s="20"/>
      <c r="J3719" s="20"/>
      <c r="K3719" s="20"/>
      <c r="M3719" s="20"/>
      <c r="O3719" s="116"/>
    </row>
    <row r="3720" spans="3:15" s="5" customFormat="1">
      <c r="C3720" s="120"/>
      <c r="G3720" s="20"/>
      <c r="I3720" s="20"/>
      <c r="J3720" s="20"/>
      <c r="K3720" s="20"/>
      <c r="M3720" s="20"/>
      <c r="O3720" s="116"/>
    </row>
    <row r="3721" spans="3:15" s="5" customFormat="1">
      <c r="C3721" s="120"/>
      <c r="G3721" s="20"/>
      <c r="I3721" s="20"/>
      <c r="J3721" s="20"/>
      <c r="K3721" s="20"/>
      <c r="M3721" s="20"/>
      <c r="O3721" s="116"/>
    </row>
    <row r="3722" spans="3:15" s="5" customFormat="1">
      <c r="C3722" s="120"/>
      <c r="G3722" s="20"/>
      <c r="I3722" s="20"/>
      <c r="J3722" s="20"/>
      <c r="K3722" s="20"/>
      <c r="M3722" s="20"/>
      <c r="O3722" s="116"/>
    </row>
    <row r="3723" spans="3:15" s="5" customFormat="1">
      <c r="C3723" s="120"/>
      <c r="G3723" s="20"/>
      <c r="I3723" s="20"/>
      <c r="J3723" s="20"/>
      <c r="K3723" s="20"/>
      <c r="M3723" s="20"/>
      <c r="O3723" s="116"/>
    </row>
    <row r="3724" spans="3:15" s="5" customFormat="1">
      <c r="C3724" s="120"/>
      <c r="G3724" s="20"/>
      <c r="I3724" s="20"/>
      <c r="J3724" s="20"/>
      <c r="K3724" s="20"/>
      <c r="M3724" s="20"/>
      <c r="O3724" s="116"/>
    </row>
    <row r="3725" spans="3:15" s="5" customFormat="1">
      <c r="C3725" s="120"/>
      <c r="G3725" s="20"/>
      <c r="I3725" s="20"/>
      <c r="J3725" s="20"/>
      <c r="K3725" s="20"/>
      <c r="M3725" s="20"/>
      <c r="O3725" s="116"/>
    </row>
    <row r="3726" spans="3:15" s="5" customFormat="1">
      <c r="C3726" s="120"/>
      <c r="G3726" s="20"/>
      <c r="I3726" s="20"/>
      <c r="J3726" s="20"/>
      <c r="K3726" s="20"/>
      <c r="M3726" s="20"/>
      <c r="O3726" s="116"/>
    </row>
    <row r="3727" spans="3:15" s="5" customFormat="1">
      <c r="C3727" s="120"/>
      <c r="G3727" s="20"/>
      <c r="I3727" s="20"/>
      <c r="J3727" s="20"/>
      <c r="K3727" s="20"/>
      <c r="M3727" s="20"/>
      <c r="O3727" s="116"/>
    </row>
    <row r="3728" spans="3:15" s="5" customFormat="1">
      <c r="C3728" s="120"/>
      <c r="G3728" s="20"/>
      <c r="I3728" s="20"/>
      <c r="J3728" s="20"/>
      <c r="K3728" s="20"/>
      <c r="M3728" s="20"/>
      <c r="O3728" s="116"/>
    </row>
    <row r="3729" spans="3:15" s="5" customFormat="1">
      <c r="C3729" s="120"/>
      <c r="G3729" s="20"/>
      <c r="I3729" s="20"/>
      <c r="J3729" s="20"/>
      <c r="K3729" s="20"/>
      <c r="M3729" s="20"/>
      <c r="O3729" s="116"/>
    </row>
    <row r="3730" spans="3:15" s="5" customFormat="1">
      <c r="C3730" s="120"/>
      <c r="G3730" s="20"/>
      <c r="I3730" s="20"/>
      <c r="J3730" s="20"/>
      <c r="K3730" s="20"/>
      <c r="M3730" s="20"/>
      <c r="O3730" s="116"/>
    </row>
    <row r="3731" spans="3:15" s="5" customFormat="1">
      <c r="C3731" s="120"/>
      <c r="G3731" s="20"/>
      <c r="I3731" s="20"/>
      <c r="J3731" s="20"/>
      <c r="K3731" s="20"/>
      <c r="M3731" s="20"/>
      <c r="O3731" s="116"/>
    </row>
    <row r="3732" spans="3:15" s="5" customFormat="1">
      <c r="C3732" s="120"/>
      <c r="G3732" s="20"/>
      <c r="I3732" s="20"/>
      <c r="J3732" s="20"/>
      <c r="K3732" s="20"/>
      <c r="M3732" s="20"/>
      <c r="O3732" s="116"/>
    </row>
    <row r="3733" spans="3:15" s="5" customFormat="1">
      <c r="C3733" s="120"/>
      <c r="G3733" s="20"/>
      <c r="I3733" s="20"/>
      <c r="J3733" s="20"/>
      <c r="K3733" s="20"/>
      <c r="M3733" s="20"/>
      <c r="O3733" s="116"/>
    </row>
    <row r="3734" spans="3:15" s="5" customFormat="1">
      <c r="C3734" s="120"/>
      <c r="G3734" s="20"/>
      <c r="I3734" s="20"/>
      <c r="J3734" s="20"/>
      <c r="K3734" s="20"/>
      <c r="M3734" s="20"/>
      <c r="O3734" s="116"/>
    </row>
    <row r="3735" spans="3:15" s="5" customFormat="1">
      <c r="C3735" s="120"/>
      <c r="G3735" s="20"/>
      <c r="I3735" s="20"/>
      <c r="J3735" s="20"/>
      <c r="K3735" s="20"/>
      <c r="M3735" s="20"/>
      <c r="O3735" s="116"/>
    </row>
    <row r="3736" spans="3:15" s="5" customFormat="1">
      <c r="C3736" s="120"/>
      <c r="G3736" s="20"/>
      <c r="I3736" s="20"/>
      <c r="J3736" s="20"/>
      <c r="K3736" s="20"/>
      <c r="M3736" s="20"/>
      <c r="O3736" s="116"/>
    </row>
    <row r="3737" spans="3:15" s="5" customFormat="1">
      <c r="C3737" s="120"/>
      <c r="G3737" s="20"/>
      <c r="I3737" s="20"/>
      <c r="J3737" s="20"/>
      <c r="K3737" s="20"/>
      <c r="M3737" s="20"/>
      <c r="O3737" s="116"/>
    </row>
    <row r="3738" spans="3:15" s="5" customFormat="1">
      <c r="C3738" s="120"/>
      <c r="G3738" s="20"/>
      <c r="I3738" s="20"/>
      <c r="J3738" s="20"/>
      <c r="K3738" s="20"/>
      <c r="M3738" s="20"/>
      <c r="O3738" s="116"/>
    </row>
    <row r="3739" spans="3:15" s="5" customFormat="1">
      <c r="C3739" s="120"/>
      <c r="G3739" s="20"/>
      <c r="I3739" s="20"/>
      <c r="J3739" s="20"/>
      <c r="K3739" s="20"/>
      <c r="M3739" s="20"/>
      <c r="O3739" s="116"/>
    </row>
    <row r="3740" spans="3:15" s="5" customFormat="1">
      <c r="C3740" s="120"/>
      <c r="G3740" s="20"/>
      <c r="I3740" s="20"/>
      <c r="J3740" s="20"/>
      <c r="K3740" s="20"/>
      <c r="M3740" s="20"/>
      <c r="O3740" s="116"/>
    </row>
    <row r="3741" spans="3:15" s="5" customFormat="1">
      <c r="C3741" s="120"/>
      <c r="G3741" s="20"/>
      <c r="I3741" s="20"/>
      <c r="J3741" s="20"/>
      <c r="K3741" s="20"/>
      <c r="M3741" s="20"/>
      <c r="O3741" s="116"/>
    </row>
    <row r="3742" spans="3:15" s="5" customFormat="1">
      <c r="C3742" s="120"/>
      <c r="G3742" s="20"/>
      <c r="I3742" s="20"/>
      <c r="J3742" s="20"/>
      <c r="K3742" s="20"/>
      <c r="M3742" s="20"/>
      <c r="O3742" s="116"/>
    </row>
    <row r="3743" spans="3:15" s="5" customFormat="1">
      <c r="C3743" s="120"/>
      <c r="G3743" s="20"/>
      <c r="I3743" s="20"/>
      <c r="J3743" s="20"/>
      <c r="K3743" s="20"/>
      <c r="M3743" s="20"/>
      <c r="O3743" s="116"/>
    </row>
    <row r="3744" spans="3:15" s="5" customFormat="1">
      <c r="C3744" s="120"/>
      <c r="G3744" s="20"/>
      <c r="I3744" s="20"/>
      <c r="J3744" s="20"/>
      <c r="K3744" s="20"/>
      <c r="M3744" s="20"/>
      <c r="O3744" s="116"/>
    </row>
    <row r="3745" spans="3:15" s="5" customFormat="1">
      <c r="C3745" s="120"/>
      <c r="G3745" s="20"/>
      <c r="I3745" s="20"/>
      <c r="J3745" s="20"/>
      <c r="K3745" s="20"/>
      <c r="M3745" s="20"/>
      <c r="O3745" s="116"/>
    </row>
    <row r="3746" spans="3:15" s="5" customFormat="1">
      <c r="C3746" s="120"/>
      <c r="G3746" s="20"/>
      <c r="I3746" s="20"/>
      <c r="J3746" s="20"/>
      <c r="K3746" s="20"/>
      <c r="M3746" s="20"/>
      <c r="O3746" s="116"/>
    </row>
    <row r="3747" spans="3:15" s="5" customFormat="1">
      <c r="C3747" s="120"/>
      <c r="G3747" s="20"/>
      <c r="I3747" s="20"/>
      <c r="J3747" s="20"/>
      <c r="K3747" s="20"/>
      <c r="M3747" s="20"/>
      <c r="O3747" s="116"/>
    </row>
    <row r="3748" spans="3:15" s="5" customFormat="1">
      <c r="C3748" s="120"/>
      <c r="G3748" s="20"/>
      <c r="I3748" s="20"/>
      <c r="J3748" s="20"/>
      <c r="K3748" s="20"/>
      <c r="M3748" s="20"/>
      <c r="O3748" s="116"/>
    </row>
    <row r="3749" spans="3:15" s="5" customFormat="1">
      <c r="C3749" s="120"/>
      <c r="G3749" s="20"/>
      <c r="I3749" s="20"/>
      <c r="J3749" s="20"/>
      <c r="K3749" s="20"/>
      <c r="M3749" s="20"/>
      <c r="O3749" s="116"/>
    </row>
    <row r="3750" spans="3:15" s="5" customFormat="1">
      <c r="C3750" s="120"/>
      <c r="G3750" s="20"/>
      <c r="I3750" s="20"/>
      <c r="J3750" s="20"/>
      <c r="K3750" s="20"/>
      <c r="M3750" s="20"/>
      <c r="O3750" s="116"/>
    </row>
    <row r="3751" spans="3:15" s="5" customFormat="1">
      <c r="C3751" s="120"/>
      <c r="G3751" s="20"/>
      <c r="I3751" s="20"/>
      <c r="J3751" s="20"/>
      <c r="K3751" s="20"/>
      <c r="M3751" s="20"/>
      <c r="O3751" s="116"/>
    </row>
    <row r="3752" spans="3:15" s="5" customFormat="1">
      <c r="C3752" s="120"/>
      <c r="G3752" s="20"/>
      <c r="I3752" s="20"/>
      <c r="J3752" s="20"/>
      <c r="K3752" s="20"/>
      <c r="M3752" s="20"/>
      <c r="O3752" s="116"/>
    </row>
    <row r="3753" spans="3:15" s="5" customFormat="1">
      <c r="C3753" s="120"/>
      <c r="G3753" s="20"/>
      <c r="I3753" s="20"/>
      <c r="J3753" s="20"/>
      <c r="K3753" s="20"/>
      <c r="M3753" s="20"/>
      <c r="O3753" s="116"/>
    </row>
    <row r="3754" spans="3:15" s="5" customFormat="1">
      <c r="C3754" s="120"/>
      <c r="G3754" s="20"/>
      <c r="I3754" s="20"/>
      <c r="J3754" s="20"/>
      <c r="K3754" s="20"/>
      <c r="M3754" s="20"/>
      <c r="O3754" s="116"/>
    </row>
    <row r="3755" spans="3:15" s="5" customFormat="1">
      <c r="C3755" s="120"/>
      <c r="G3755" s="20"/>
      <c r="I3755" s="20"/>
      <c r="J3755" s="20"/>
      <c r="K3755" s="20"/>
      <c r="M3755" s="20"/>
      <c r="O3755" s="116"/>
    </row>
    <row r="3756" spans="3:15" s="5" customFormat="1">
      <c r="C3756" s="120"/>
      <c r="G3756" s="20"/>
      <c r="I3756" s="20"/>
      <c r="J3756" s="20"/>
      <c r="K3756" s="20"/>
      <c r="M3756" s="20"/>
      <c r="O3756" s="116"/>
    </row>
    <row r="3757" spans="3:15" s="5" customFormat="1">
      <c r="C3757" s="120"/>
      <c r="G3757" s="20"/>
      <c r="I3757" s="20"/>
      <c r="J3757" s="20"/>
      <c r="K3757" s="20"/>
      <c r="M3757" s="20"/>
      <c r="O3757" s="116"/>
    </row>
    <row r="3758" spans="3:15" s="5" customFormat="1">
      <c r="C3758" s="120"/>
      <c r="G3758" s="20"/>
      <c r="I3758" s="20"/>
      <c r="J3758" s="20"/>
      <c r="K3758" s="20"/>
      <c r="M3758" s="20"/>
      <c r="O3758" s="116"/>
    </row>
    <row r="3759" spans="3:15" s="5" customFormat="1">
      <c r="C3759" s="120"/>
      <c r="G3759" s="20"/>
      <c r="I3759" s="20"/>
      <c r="J3759" s="20"/>
      <c r="K3759" s="20"/>
      <c r="M3759" s="20"/>
      <c r="O3759" s="116"/>
    </row>
    <row r="3760" spans="3:15" s="5" customFormat="1">
      <c r="C3760" s="120"/>
      <c r="G3760" s="20"/>
      <c r="I3760" s="20"/>
      <c r="J3760" s="20"/>
      <c r="K3760" s="20"/>
      <c r="M3760" s="20"/>
      <c r="O3760" s="116"/>
    </row>
    <row r="3761" spans="3:15" s="5" customFormat="1">
      <c r="C3761" s="120"/>
      <c r="G3761" s="20"/>
      <c r="I3761" s="20"/>
      <c r="J3761" s="20"/>
      <c r="K3761" s="20"/>
      <c r="M3761" s="20"/>
      <c r="O3761" s="116"/>
    </row>
    <row r="3762" spans="3:15" s="5" customFormat="1">
      <c r="C3762" s="120"/>
      <c r="G3762" s="20"/>
      <c r="I3762" s="20"/>
      <c r="J3762" s="20"/>
      <c r="K3762" s="20"/>
      <c r="M3762" s="20"/>
      <c r="O3762" s="116"/>
    </row>
    <row r="3763" spans="3:15" s="5" customFormat="1">
      <c r="C3763" s="120"/>
      <c r="G3763" s="20"/>
      <c r="I3763" s="20"/>
      <c r="J3763" s="20"/>
      <c r="K3763" s="20"/>
      <c r="M3763" s="20"/>
      <c r="O3763" s="116"/>
    </row>
    <row r="3764" spans="3:15" s="5" customFormat="1">
      <c r="C3764" s="120"/>
      <c r="G3764" s="20"/>
      <c r="I3764" s="20"/>
      <c r="J3764" s="20"/>
      <c r="K3764" s="20"/>
      <c r="M3764" s="20"/>
      <c r="O3764" s="116"/>
    </row>
    <row r="3765" spans="3:15" s="5" customFormat="1">
      <c r="C3765" s="120"/>
      <c r="G3765" s="20"/>
      <c r="I3765" s="20"/>
      <c r="J3765" s="20"/>
      <c r="K3765" s="20"/>
      <c r="M3765" s="20"/>
      <c r="O3765" s="116"/>
    </row>
    <row r="3766" spans="3:15" s="5" customFormat="1">
      <c r="C3766" s="120"/>
      <c r="G3766" s="20"/>
      <c r="I3766" s="20"/>
      <c r="J3766" s="20"/>
      <c r="K3766" s="20"/>
      <c r="M3766" s="20"/>
      <c r="O3766" s="116"/>
    </row>
    <row r="3767" spans="3:15" s="5" customFormat="1">
      <c r="C3767" s="120"/>
      <c r="G3767" s="20"/>
      <c r="I3767" s="20"/>
      <c r="J3767" s="20"/>
      <c r="K3767" s="20"/>
      <c r="M3767" s="20"/>
      <c r="O3767" s="116"/>
    </row>
    <row r="3768" spans="3:15" s="5" customFormat="1">
      <c r="C3768" s="120"/>
      <c r="G3768" s="20"/>
      <c r="I3768" s="20"/>
      <c r="J3768" s="20"/>
      <c r="K3768" s="20"/>
      <c r="M3768" s="20"/>
      <c r="O3768" s="116"/>
    </row>
    <row r="3769" spans="3:15" s="5" customFormat="1">
      <c r="C3769" s="120"/>
      <c r="G3769" s="20"/>
      <c r="I3769" s="20"/>
      <c r="J3769" s="20"/>
      <c r="K3769" s="20"/>
      <c r="M3769" s="20"/>
      <c r="O3769" s="116"/>
    </row>
    <row r="3770" spans="3:15" s="5" customFormat="1">
      <c r="C3770" s="120"/>
      <c r="G3770" s="20"/>
      <c r="I3770" s="20"/>
      <c r="J3770" s="20"/>
      <c r="K3770" s="20"/>
      <c r="M3770" s="20"/>
      <c r="O3770" s="116"/>
    </row>
    <row r="3771" spans="3:15" s="5" customFormat="1">
      <c r="C3771" s="120"/>
      <c r="G3771" s="20"/>
      <c r="I3771" s="20"/>
      <c r="J3771" s="20"/>
      <c r="K3771" s="20"/>
      <c r="M3771" s="20"/>
      <c r="O3771" s="116"/>
    </row>
    <row r="3772" spans="3:15" s="5" customFormat="1">
      <c r="C3772" s="120"/>
      <c r="G3772" s="20"/>
      <c r="I3772" s="20"/>
      <c r="J3772" s="20"/>
      <c r="K3772" s="20"/>
      <c r="M3772" s="20"/>
      <c r="O3772" s="116"/>
    </row>
    <row r="3773" spans="3:15" s="5" customFormat="1">
      <c r="C3773" s="120"/>
      <c r="G3773" s="20"/>
      <c r="I3773" s="20"/>
      <c r="J3773" s="20"/>
      <c r="K3773" s="20"/>
      <c r="M3773" s="20"/>
      <c r="O3773" s="116"/>
    </row>
    <row r="3774" spans="3:15" s="5" customFormat="1">
      <c r="C3774" s="120"/>
      <c r="G3774" s="20"/>
      <c r="I3774" s="20"/>
      <c r="J3774" s="20"/>
      <c r="K3774" s="20"/>
      <c r="M3774" s="20"/>
      <c r="O3774" s="116"/>
    </row>
    <row r="3775" spans="3:15" s="5" customFormat="1">
      <c r="C3775" s="120"/>
      <c r="G3775" s="20"/>
      <c r="I3775" s="20"/>
      <c r="J3775" s="20"/>
      <c r="K3775" s="20"/>
      <c r="M3775" s="20"/>
      <c r="O3775" s="116"/>
    </row>
    <row r="3776" spans="3:15" s="5" customFormat="1">
      <c r="C3776" s="120"/>
      <c r="G3776" s="20"/>
      <c r="I3776" s="20"/>
      <c r="J3776" s="20"/>
      <c r="K3776" s="20"/>
      <c r="M3776" s="20"/>
      <c r="O3776" s="116"/>
    </row>
    <row r="3777" spans="3:15" s="5" customFormat="1">
      <c r="C3777" s="120"/>
      <c r="G3777" s="20"/>
      <c r="I3777" s="20"/>
      <c r="J3777" s="20"/>
      <c r="K3777" s="20"/>
      <c r="M3777" s="20"/>
      <c r="O3777" s="116"/>
    </row>
    <row r="3778" spans="3:15" s="5" customFormat="1">
      <c r="C3778" s="120"/>
      <c r="G3778" s="20"/>
      <c r="I3778" s="20"/>
      <c r="J3778" s="20"/>
      <c r="K3778" s="20"/>
      <c r="M3778" s="20"/>
      <c r="O3778" s="116"/>
    </row>
    <row r="3779" spans="3:15" s="5" customFormat="1">
      <c r="C3779" s="120"/>
      <c r="G3779" s="20"/>
      <c r="I3779" s="20"/>
      <c r="J3779" s="20"/>
      <c r="K3779" s="20"/>
      <c r="M3779" s="20"/>
      <c r="O3779" s="116"/>
    </row>
    <row r="3780" spans="3:15" s="5" customFormat="1">
      <c r="C3780" s="120"/>
      <c r="G3780" s="20"/>
      <c r="I3780" s="20"/>
      <c r="J3780" s="20"/>
      <c r="K3780" s="20"/>
      <c r="M3780" s="20"/>
      <c r="O3780" s="116"/>
    </row>
    <row r="3781" spans="3:15" s="5" customFormat="1">
      <c r="C3781" s="120"/>
      <c r="G3781" s="20"/>
      <c r="I3781" s="20"/>
      <c r="J3781" s="20"/>
      <c r="K3781" s="20"/>
      <c r="M3781" s="20"/>
      <c r="O3781" s="116"/>
    </row>
    <row r="3782" spans="3:15" s="5" customFormat="1">
      <c r="C3782" s="120"/>
      <c r="G3782" s="20"/>
      <c r="I3782" s="20"/>
      <c r="J3782" s="20"/>
      <c r="K3782" s="20"/>
      <c r="M3782" s="20"/>
      <c r="O3782" s="116"/>
    </row>
    <row r="3783" spans="3:15" s="5" customFormat="1">
      <c r="C3783" s="120"/>
      <c r="G3783" s="20"/>
      <c r="I3783" s="20"/>
      <c r="J3783" s="20"/>
      <c r="K3783" s="20"/>
      <c r="M3783" s="20"/>
      <c r="O3783" s="116"/>
    </row>
    <row r="3784" spans="3:15" s="5" customFormat="1">
      <c r="C3784" s="120"/>
      <c r="G3784" s="20"/>
      <c r="I3784" s="20"/>
      <c r="J3784" s="20"/>
      <c r="K3784" s="20"/>
      <c r="M3784" s="20"/>
      <c r="O3784" s="116"/>
    </row>
    <row r="3785" spans="3:15" s="5" customFormat="1">
      <c r="C3785" s="120"/>
      <c r="G3785" s="20"/>
      <c r="I3785" s="20"/>
      <c r="J3785" s="20"/>
      <c r="K3785" s="20"/>
      <c r="M3785" s="20"/>
      <c r="O3785" s="116"/>
    </row>
    <row r="3786" spans="3:15" s="5" customFormat="1">
      <c r="C3786" s="120"/>
      <c r="G3786" s="20"/>
      <c r="I3786" s="20"/>
      <c r="J3786" s="20"/>
      <c r="K3786" s="20"/>
      <c r="M3786" s="20"/>
      <c r="O3786" s="116"/>
    </row>
    <row r="3787" spans="3:15" s="5" customFormat="1">
      <c r="C3787" s="120"/>
      <c r="G3787" s="20"/>
      <c r="I3787" s="20"/>
      <c r="J3787" s="20"/>
      <c r="K3787" s="20"/>
      <c r="M3787" s="20"/>
      <c r="O3787" s="116"/>
    </row>
    <row r="3788" spans="3:15" s="5" customFormat="1">
      <c r="C3788" s="120"/>
      <c r="G3788" s="20"/>
      <c r="I3788" s="20"/>
      <c r="J3788" s="20"/>
      <c r="K3788" s="20"/>
      <c r="M3788" s="20"/>
      <c r="O3788" s="116"/>
    </row>
    <row r="3789" spans="3:15" s="5" customFormat="1">
      <c r="C3789" s="120"/>
      <c r="G3789" s="20"/>
      <c r="I3789" s="20"/>
      <c r="J3789" s="20"/>
      <c r="K3789" s="20"/>
      <c r="M3789" s="20"/>
      <c r="O3789" s="116"/>
    </row>
    <row r="3790" spans="3:15" s="5" customFormat="1">
      <c r="C3790" s="120"/>
      <c r="G3790" s="20"/>
      <c r="I3790" s="20"/>
      <c r="J3790" s="20"/>
      <c r="K3790" s="20"/>
      <c r="M3790" s="20"/>
      <c r="O3790" s="116"/>
    </row>
    <row r="3791" spans="3:15" s="5" customFormat="1">
      <c r="C3791" s="120"/>
      <c r="G3791" s="20"/>
      <c r="I3791" s="20"/>
      <c r="J3791" s="20"/>
      <c r="K3791" s="20"/>
      <c r="M3791" s="20"/>
      <c r="O3791" s="116"/>
    </row>
    <row r="3792" spans="3:15" s="5" customFormat="1">
      <c r="C3792" s="120"/>
      <c r="G3792" s="20"/>
      <c r="I3792" s="20"/>
      <c r="J3792" s="20"/>
      <c r="K3792" s="20"/>
      <c r="M3792" s="20"/>
      <c r="O3792" s="116"/>
    </row>
    <row r="3793" spans="3:15" s="5" customFormat="1">
      <c r="C3793" s="120"/>
      <c r="G3793" s="20"/>
      <c r="I3793" s="20"/>
      <c r="J3793" s="20"/>
      <c r="K3793" s="20"/>
      <c r="M3793" s="20"/>
      <c r="O3793" s="116"/>
    </row>
    <row r="3794" spans="3:15" s="5" customFormat="1">
      <c r="C3794" s="120"/>
      <c r="G3794" s="20"/>
      <c r="I3794" s="20"/>
      <c r="J3794" s="20"/>
      <c r="K3794" s="20"/>
      <c r="M3794" s="20"/>
      <c r="O3794" s="116"/>
    </row>
    <row r="3795" spans="3:15" s="5" customFormat="1">
      <c r="C3795" s="120"/>
      <c r="G3795" s="20"/>
      <c r="I3795" s="20"/>
      <c r="J3795" s="20"/>
      <c r="K3795" s="20"/>
      <c r="M3795" s="20"/>
      <c r="O3795" s="116"/>
    </row>
    <row r="3796" spans="3:15" s="5" customFormat="1">
      <c r="C3796" s="120"/>
      <c r="G3796" s="20"/>
      <c r="I3796" s="20"/>
      <c r="J3796" s="20"/>
      <c r="K3796" s="20"/>
      <c r="M3796" s="20"/>
      <c r="O3796" s="116"/>
    </row>
    <row r="3797" spans="3:15" s="5" customFormat="1">
      <c r="C3797" s="120"/>
      <c r="G3797" s="20"/>
      <c r="I3797" s="20"/>
      <c r="J3797" s="20"/>
      <c r="K3797" s="20"/>
      <c r="M3797" s="20"/>
      <c r="O3797" s="116"/>
    </row>
    <row r="3798" spans="3:15" s="5" customFormat="1">
      <c r="C3798" s="120"/>
      <c r="G3798" s="20"/>
      <c r="I3798" s="20"/>
      <c r="J3798" s="20"/>
      <c r="K3798" s="20"/>
      <c r="M3798" s="20"/>
      <c r="O3798" s="116"/>
    </row>
    <row r="3799" spans="3:15" s="5" customFormat="1">
      <c r="C3799" s="120"/>
      <c r="G3799" s="20"/>
      <c r="I3799" s="20"/>
      <c r="J3799" s="20"/>
      <c r="K3799" s="20"/>
      <c r="M3799" s="20"/>
      <c r="O3799" s="116"/>
    </row>
    <row r="3800" spans="3:15" s="5" customFormat="1">
      <c r="C3800" s="120"/>
      <c r="G3800" s="20"/>
      <c r="I3800" s="20"/>
      <c r="J3800" s="20"/>
      <c r="K3800" s="20"/>
      <c r="M3800" s="20"/>
      <c r="O3800" s="116"/>
    </row>
    <row r="3801" spans="3:15" s="5" customFormat="1">
      <c r="C3801" s="120"/>
      <c r="G3801" s="20"/>
      <c r="I3801" s="20"/>
      <c r="J3801" s="20"/>
      <c r="K3801" s="20"/>
      <c r="M3801" s="20"/>
      <c r="O3801" s="116"/>
    </row>
    <row r="3802" spans="3:15" s="5" customFormat="1">
      <c r="C3802" s="120"/>
      <c r="G3802" s="20"/>
      <c r="I3802" s="20"/>
      <c r="J3802" s="20"/>
      <c r="K3802" s="20"/>
      <c r="M3802" s="20"/>
      <c r="O3802" s="116"/>
    </row>
    <row r="3803" spans="3:15" s="5" customFormat="1">
      <c r="C3803" s="120"/>
      <c r="G3803" s="20"/>
      <c r="I3803" s="20"/>
      <c r="J3803" s="20"/>
      <c r="K3803" s="20"/>
      <c r="M3803" s="20"/>
      <c r="O3803" s="116"/>
    </row>
    <row r="3804" spans="3:15" s="5" customFormat="1">
      <c r="C3804" s="120"/>
      <c r="G3804" s="20"/>
      <c r="I3804" s="20"/>
      <c r="J3804" s="20"/>
      <c r="K3804" s="20"/>
      <c r="M3804" s="20"/>
      <c r="O3804" s="116"/>
    </row>
    <row r="3805" spans="3:15" s="5" customFormat="1">
      <c r="C3805" s="120"/>
      <c r="G3805" s="20"/>
      <c r="I3805" s="20"/>
      <c r="J3805" s="20"/>
      <c r="K3805" s="20"/>
      <c r="M3805" s="20"/>
      <c r="O3805" s="116"/>
    </row>
    <row r="3806" spans="3:15" s="5" customFormat="1">
      <c r="C3806" s="120"/>
      <c r="G3806" s="20"/>
      <c r="I3806" s="20"/>
      <c r="J3806" s="20"/>
      <c r="K3806" s="20"/>
      <c r="M3806" s="20"/>
      <c r="O3806" s="116"/>
    </row>
    <row r="3807" spans="3:15" s="5" customFormat="1">
      <c r="C3807" s="120"/>
      <c r="G3807" s="20"/>
      <c r="I3807" s="20"/>
      <c r="J3807" s="20"/>
      <c r="K3807" s="20"/>
      <c r="M3807" s="20"/>
      <c r="O3807" s="116"/>
    </row>
    <row r="3808" spans="3:15" s="5" customFormat="1">
      <c r="C3808" s="120"/>
      <c r="G3808" s="20"/>
      <c r="I3808" s="20"/>
      <c r="J3808" s="20"/>
      <c r="K3808" s="20"/>
      <c r="M3808" s="20"/>
      <c r="O3808" s="116"/>
    </row>
    <row r="3809" spans="3:15" s="5" customFormat="1">
      <c r="C3809" s="120"/>
      <c r="G3809" s="20"/>
      <c r="I3809" s="20"/>
      <c r="J3809" s="20"/>
      <c r="K3809" s="20"/>
      <c r="M3809" s="20"/>
      <c r="O3809" s="116"/>
    </row>
    <row r="3810" spans="3:15" s="5" customFormat="1">
      <c r="C3810" s="120"/>
      <c r="G3810" s="20"/>
      <c r="I3810" s="20"/>
      <c r="J3810" s="20"/>
      <c r="K3810" s="20"/>
      <c r="M3810" s="20"/>
      <c r="O3810" s="116"/>
    </row>
    <row r="3811" spans="3:15" s="5" customFormat="1">
      <c r="C3811" s="120"/>
      <c r="G3811" s="20"/>
      <c r="I3811" s="20"/>
      <c r="J3811" s="20"/>
      <c r="K3811" s="20"/>
      <c r="M3811" s="20"/>
      <c r="O3811" s="116"/>
    </row>
    <row r="3812" spans="3:15" s="5" customFormat="1">
      <c r="C3812" s="120"/>
      <c r="G3812" s="20"/>
      <c r="I3812" s="20"/>
      <c r="J3812" s="20"/>
      <c r="K3812" s="20"/>
      <c r="M3812" s="20"/>
      <c r="O3812" s="116"/>
    </row>
    <row r="3813" spans="3:15" s="5" customFormat="1">
      <c r="C3813" s="120"/>
      <c r="G3813" s="20"/>
      <c r="I3813" s="20"/>
      <c r="J3813" s="20"/>
      <c r="K3813" s="20"/>
      <c r="M3813" s="20"/>
      <c r="O3813" s="116"/>
    </row>
    <row r="3814" spans="3:15" s="5" customFormat="1">
      <c r="C3814" s="120"/>
      <c r="G3814" s="20"/>
      <c r="I3814" s="20"/>
      <c r="J3814" s="20"/>
      <c r="K3814" s="20"/>
      <c r="M3814" s="20"/>
      <c r="O3814" s="116"/>
    </row>
    <row r="3815" spans="3:15" s="5" customFormat="1">
      <c r="C3815" s="120"/>
      <c r="G3815" s="20"/>
      <c r="I3815" s="20"/>
      <c r="J3815" s="20"/>
      <c r="K3815" s="20"/>
      <c r="M3815" s="20"/>
      <c r="O3815" s="116"/>
    </row>
    <row r="3816" spans="3:15" s="5" customFormat="1">
      <c r="C3816" s="120"/>
      <c r="G3816" s="20"/>
      <c r="I3816" s="20"/>
      <c r="J3816" s="20"/>
      <c r="K3816" s="20"/>
      <c r="M3816" s="20"/>
      <c r="O3816" s="116"/>
    </row>
    <row r="3817" spans="3:15" s="5" customFormat="1">
      <c r="C3817" s="120"/>
      <c r="G3817" s="20"/>
      <c r="I3817" s="20"/>
      <c r="J3817" s="20"/>
      <c r="K3817" s="20"/>
      <c r="M3817" s="20"/>
      <c r="O3817" s="116"/>
    </row>
    <row r="3818" spans="3:15" s="5" customFormat="1">
      <c r="C3818" s="120"/>
      <c r="G3818" s="20"/>
      <c r="I3818" s="20"/>
      <c r="J3818" s="20"/>
      <c r="K3818" s="20"/>
      <c r="M3818" s="20"/>
      <c r="O3818" s="116"/>
    </row>
    <row r="3819" spans="3:15" s="5" customFormat="1">
      <c r="C3819" s="120"/>
      <c r="G3819" s="20"/>
      <c r="I3819" s="20"/>
      <c r="J3819" s="20"/>
      <c r="K3819" s="20"/>
      <c r="M3819" s="20"/>
      <c r="O3819" s="116"/>
    </row>
    <row r="3820" spans="3:15" s="5" customFormat="1">
      <c r="C3820" s="120"/>
      <c r="G3820" s="20"/>
      <c r="I3820" s="20"/>
      <c r="J3820" s="20"/>
      <c r="K3820" s="20"/>
      <c r="M3820" s="20"/>
      <c r="O3820" s="116"/>
    </row>
    <row r="3821" spans="3:15" s="5" customFormat="1">
      <c r="C3821" s="120"/>
      <c r="G3821" s="20"/>
      <c r="I3821" s="20"/>
      <c r="J3821" s="20"/>
      <c r="K3821" s="20"/>
      <c r="M3821" s="20"/>
      <c r="O3821" s="116"/>
    </row>
    <row r="3822" spans="3:15" s="5" customFormat="1">
      <c r="C3822" s="120"/>
      <c r="G3822" s="20"/>
      <c r="I3822" s="20"/>
      <c r="J3822" s="20"/>
      <c r="K3822" s="20"/>
      <c r="M3822" s="20"/>
      <c r="O3822" s="116"/>
    </row>
    <row r="3823" spans="3:15" s="5" customFormat="1">
      <c r="C3823" s="120"/>
      <c r="G3823" s="20"/>
      <c r="I3823" s="20"/>
      <c r="J3823" s="20"/>
      <c r="K3823" s="20"/>
      <c r="M3823" s="20"/>
      <c r="O3823" s="116"/>
    </row>
    <row r="3824" spans="3:15" s="5" customFormat="1">
      <c r="C3824" s="120"/>
      <c r="G3824" s="20"/>
      <c r="I3824" s="20"/>
      <c r="J3824" s="20"/>
      <c r="K3824" s="20"/>
      <c r="M3824" s="20"/>
      <c r="O3824" s="116"/>
    </row>
    <row r="3825" spans="3:15" s="5" customFormat="1">
      <c r="C3825" s="120"/>
      <c r="G3825" s="20"/>
      <c r="I3825" s="20"/>
      <c r="J3825" s="20"/>
      <c r="K3825" s="20"/>
      <c r="M3825" s="20"/>
      <c r="O3825" s="116"/>
    </row>
    <row r="3826" spans="3:15" s="5" customFormat="1">
      <c r="C3826" s="120"/>
      <c r="G3826" s="20"/>
      <c r="I3826" s="20"/>
      <c r="J3826" s="20"/>
      <c r="K3826" s="20"/>
      <c r="M3826" s="20"/>
      <c r="O3826" s="116"/>
    </row>
    <row r="3827" spans="3:15" s="5" customFormat="1">
      <c r="C3827" s="120"/>
      <c r="G3827" s="20"/>
      <c r="I3827" s="20"/>
      <c r="J3827" s="20"/>
      <c r="K3827" s="20"/>
      <c r="M3827" s="20"/>
      <c r="O3827" s="116"/>
    </row>
    <row r="3828" spans="3:15" s="5" customFormat="1">
      <c r="C3828" s="120"/>
      <c r="G3828" s="20"/>
      <c r="I3828" s="20"/>
      <c r="J3828" s="20"/>
      <c r="K3828" s="20"/>
      <c r="M3828" s="20"/>
      <c r="O3828" s="116"/>
    </row>
    <row r="3829" spans="3:15" s="5" customFormat="1">
      <c r="C3829" s="120"/>
      <c r="G3829" s="20"/>
      <c r="I3829" s="20"/>
      <c r="J3829" s="20"/>
      <c r="K3829" s="20"/>
      <c r="M3829" s="20"/>
      <c r="O3829" s="116"/>
    </row>
    <row r="3830" spans="3:15" s="5" customFormat="1">
      <c r="C3830" s="120"/>
      <c r="G3830" s="20"/>
      <c r="I3830" s="20"/>
      <c r="J3830" s="20"/>
      <c r="K3830" s="20"/>
      <c r="M3830" s="20"/>
      <c r="O3830" s="116"/>
    </row>
    <row r="3831" spans="3:15" s="5" customFormat="1">
      <c r="C3831" s="120"/>
      <c r="G3831" s="20"/>
      <c r="I3831" s="20"/>
      <c r="J3831" s="20"/>
      <c r="K3831" s="20"/>
      <c r="M3831" s="20"/>
      <c r="O3831" s="116"/>
    </row>
    <row r="3832" spans="3:15" s="5" customFormat="1">
      <c r="C3832" s="120"/>
      <c r="G3832" s="20"/>
      <c r="I3832" s="20"/>
      <c r="J3832" s="20"/>
      <c r="K3832" s="20"/>
      <c r="M3832" s="20"/>
      <c r="O3832" s="116"/>
    </row>
    <row r="3833" spans="3:15" s="5" customFormat="1">
      <c r="C3833" s="120"/>
      <c r="G3833" s="20"/>
      <c r="I3833" s="20"/>
      <c r="J3833" s="20"/>
      <c r="K3833" s="20"/>
      <c r="M3833" s="20"/>
      <c r="O3833" s="116"/>
    </row>
    <row r="3834" spans="3:15" s="5" customFormat="1">
      <c r="C3834" s="120"/>
      <c r="G3834" s="20"/>
      <c r="I3834" s="20"/>
      <c r="J3834" s="20"/>
      <c r="K3834" s="20"/>
      <c r="M3834" s="20"/>
      <c r="O3834" s="116"/>
    </row>
    <row r="3835" spans="3:15" s="5" customFormat="1">
      <c r="C3835" s="120"/>
      <c r="G3835" s="20"/>
      <c r="I3835" s="20"/>
      <c r="J3835" s="20"/>
      <c r="K3835" s="20"/>
      <c r="M3835" s="20"/>
      <c r="O3835" s="116"/>
    </row>
    <row r="3836" spans="3:15" s="5" customFormat="1">
      <c r="C3836" s="120"/>
      <c r="G3836" s="20"/>
      <c r="I3836" s="20"/>
      <c r="J3836" s="20"/>
      <c r="K3836" s="20"/>
      <c r="M3836" s="20"/>
      <c r="O3836" s="116"/>
    </row>
    <row r="3837" spans="3:15" s="5" customFormat="1">
      <c r="C3837" s="120"/>
      <c r="G3837" s="20"/>
      <c r="I3837" s="20"/>
      <c r="J3837" s="20"/>
      <c r="K3837" s="20"/>
      <c r="M3837" s="20"/>
      <c r="O3837" s="116"/>
    </row>
    <row r="3838" spans="3:15" s="5" customFormat="1">
      <c r="C3838" s="120"/>
      <c r="G3838" s="20"/>
      <c r="I3838" s="20"/>
      <c r="J3838" s="20"/>
      <c r="K3838" s="20"/>
      <c r="M3838" s="20"/>
      <c r="O3838" s="116"/>
    </row>
    <row r="3839" spans="3:15" s="5" customFormat="1">
      <c r="C3839" s="120"/>
      <c r="G3839" s="20"/>
      <c r="I3839" s="20"/>
      <c r="J3839" s="20"/>
      <c r="K3839" s="20"/>
      <c r="M3839" s="20"/>
      <c r="O3839" s="116"/>
    </row>
    <row r="3840" spans="3:15" s="5" customFormat="1">
      <c r="C3840" s="120"/>
      <c r="G3840" s="20"/>
      <c r="I3840" s="20"/>
      <c r="J3840" s="20"/>
      <c r="K3840" s="20"/>
      <c r="M3840" s="20"/>
      <c r="O3840" s="116"/>
    </row>
    <row r="3841" spans="3:15" s="5" customFormat="1">
      <c r="C3841" s="120"/>
      <c r="G3841" s="20"/>
      <c r="I3841" s="20"/>
      <c r="J3841" s="20"/>
      <c r="K3841" s="20"/>
      <c r="M3841" s="20"/>
      <c r="O3841" s="116"/>
    </row>
    <row r="3842" spans="3:15" s="5" customFormat="1">
      <c r="C3842" s="120"/>
      <c r="G3842" s="20"/>
      <c r="I3842" s="20"/>
      <c r="J3842" s="20"/>
      <c r="K3842" s="20"/>
      <c r="M3842" s="20"/>
      <c r="O3842" s="116"/>
    </row>
    <row r="3843" spans="3:15" s="5" customFormat="1">
      <c r="C3843" s="120"/>
      <c r="G3843" s="20"/>
      <c r="I3843" s="20"/>
      <c r="J3843" s="20"/>
      <c r="K3843" s="20"/>
      <c r="M3843" s="20"/>
      <c r="O3843" s="116"/>
    </row>
    <row r="3844" spans="3:15" s="5" customFormat="1">
      <c r="C3844" s="120"/>
      <c r="G3844" s="20"/>
      <c r="I3844" s="20"/>
      <c r="J3844" s="20"/>
      <c r="K3844" s="20"/>
      <c r="M3844" s="20"/>
      <c r="O3844" s="116"/>
    </row>
    <row r="3845" spans="3:15" s="5" customFormat="1">
      <c r="C3845" s="120"/>
      <c r="G3845" s="20"/>
      <c r="I3845" s="20"/>
      <c r="J3845" s="20"/>
      <c r="K3845" s="20"/>
      <c r="M3845" s="20"/>
      <c r="O3845" s="116"/>
    </row>
    <row r="3846" spans="3:15" s="5" customFormat="1">
      <c r="C3846" s="120"/>
      <c r="G3846" s="20"/>
      <c r="I3846" s="20"/>
      <c r="J3846" s="20"/>
      <c r="K3846" s="20"/>
      <c r="M3846" s="20"/>
      <c r="O3846" s="116"/>
    </row>
    <row r="3847" spans="3:15" s="5" customFormat="1">
      <c r="C3847" s="120"/>
      <c r="G3847" s="20"/>
      <c r="I3847" s="20"/>
      <c r="J3847" s="20"/>
      <c r="K3847" s="20"/>
      <c r="M3847" s="20"/>
      <c r="O3847" s="116"/>
    </row>
    <row r="3848" spans="3:15" s="5" customFormat="1">
      <c r="C3848" s="120"/>
      <c r="G3848" s="20"/>
      <c r="I3848" s="20"/>
      <c r="J3848" s="20"/>
      <c r="K3848" s="20"/>
      <c r="M3848" s="20"/>
      <c r="O3848" s="116"/>
    </row>
    <row r="3849" spans="3:15" s="5" customFormat="1">
      <c r="C3849" s="120"/>
      <c r="G3849" s="20"/>
      <c r="I3849" s="20"/>
      <c r="J3849" s="20"/>
      <c r="K3849" s="20"/>
      <c r="M3849" s="20"/>
      <c r="O3849" s="116"/>
    </row>
    <row r="3850" spans="3:15" s="5" customFormat="1">
      <c r="C3850" s="120"/>
      <c r="G3850" s="20"/>
      <c r="I3850" s="20"/>
      <c r="J3850" s="20"/>
      <c r="K3850" s="20"/>
      <c r="M3850" s="20"/>
      <c r="O3850" s="116"/>
    </row>
    <row r="3851" spans="3:15" s="5" customFormat="1">
      <c r="C3851" s="120"/>
      <c r="G3851" s="20"/>
      <c r="I3851" s="20"/>
      <c r="J3851" s="20"/>
      <c r="K3851" s="20"/>
      <c r="M3851" s="20"/>
      <c r="O3851" s="116"/>
    </row>
    <row r="3852" spans="3:15" s="5" customFormat="1">
      <c r="C3852" s="120"/>
      <c r="G3852" s="20"/>
      <c r="I3852" s="20"/>
      <c r="J3852" s="20"/>
      <c r="K3852" s="20"/>
      <c r="M3852" s="20"/>
      <c r="O3852" s="116"/>
    </row>
    <row r="3853" spans="3:15" s="5" customFormat="1">
      <c r="C3853" s="120"/>
      <c r="G3853" s="20"/>
      <c r="I3853" s="20"/>
      <c r="J3853" s="20"/>
      <c r="K3853" s="20"/>
      <c r="M3853" s="20"/>
      <c r="O3853" s="116"/>
    </row>
    <row r="3854" spans="3:15" s="5" customFormat="1">
      <c r="C3854" s="120"/>
      <c r="G3854" s="20"/>
      <c r="I3854" s="20"/>
      <c r="J3854" s="20"/>
      <c r="K3854" s="20"/>
      <c r="M3854" s="20"/>
      <c r="O3854" s="116"/>
    </row>
    <row r="3855" spans="3:15" s="5" customFormat="1">
      <c r="C3855" s="120"/>
      <c r="G3855" s="20"/>
      <c r="I3855" s="20"/>
      <c r="J3855" s="20"/>
      <c r="K3855" s="20"/>
      <c r="M3855" s="20"/>
      <c r="O3855" s="116"/>
    </row>
    <row r="3856" spans="3:15" s="5" customFormat="1">
      <c r="C3856" s="120"/>
      <c r="G3856" s="20"/>
      <c r="I3856" s="20"/>
      <c r="J3856" s="20"/>
      <c r="K3856" s="20"/>
      <c r="M3856" s="20"/>
      <c r="O3856" s="116"/>
    </row>
    <row r="3857" spans="3:15" s="5" customFormat="1">
      <c r="C3857" s="120"/>
      <c r="G3857" s="20"/>
      <c r="I3857" s="20"/>
      <c r="J3857" s="20"/>
      <c r="K3857" s="20"/>
      <c r="M3857" s="20"/>
      <c r="O3857" s="116"/>
    </row>
    <row r="3858" spans="3:15" s="5" customFormat="1">
      <c r="C3858" s="120"/>
      <c r="G3858" s="20"/>
      <c r="I3858" s="20"/>
      <c r="J3858" s="20"/>
      <c r="K3858" s="20"/>
      <c r="M3858" s="20"/>
      <c r="O3858" s="116"/>
    </row>
    <row r="3859" spans="3:15" s="5" customFormat="1">
      <c r="C3859" s="120"/>
      <c r="G3859" s="20"/>
      <c r="I3859" s="20"/>
      <c r="J3859" s="20"/>
      <c r="K3859" s="20"/>
      <c r="M3859" s="20"/>
      <c r="O3859" s="116"/>
    </row>
    <row r="3860" spans="3:15" s="5" customFormat="1">
      <c r="C3860" s="120"/>
      <c r="G3860" s="20"/>
      <c r="I3860" s="20"/>
      <c r="J3860" s="20"/>
      <c r="K3860" s="20"/>
      <c r="M3860" s="20"/>
      <c r="O3860" s="116"/>
    </row>
    <row r="3861" spans="3:15" s="5" customFormat="1">
      <c r="C3861" s="120"/>
      <c r="G3861" s="20"/>
      <c r="I3861" s="20"/>
      <c r="J3861" s="20"/>
      <c r="K3861" s="20"/>
      <c r="M3861" s="20"/>
      <c r="O3861" s="116"/>
    </row>
    <row r="3862" spans="3:15" s="5" customFormat="1">
      <c r="C3862" s="120"/>
      <c r="G3862" s="20"/>
      <c r="I3862" s="20"/>
      <c r="J3862" s="20"/>
      <c r="K3862" s="20"/>
      <c r="M3862" s="20"/>
      <c r="O3862" s="116"/>
    </row>
    <row r="3863" spans="3:15" s="5" customFormat="1">
      <c r="C3863" s="120"/>
      <c r="G3863" s="20"/>
      <c r="I3863" s="20"/>
      <c r="J3863" s="20"/>
      <c r="K3863" s="20"/>
      <c r="M3863" s="20"/>
      <c r="O3863" s="116"/>
    </row>
    <row r="3864" spans="3:15" s="5" customFormat="1">
      <c r="C3864" s="120"/>
      <c r="G3864" s="20"/>
      <c r="I3864" s="20"/>
      <c r="J3864" s="20"/>
      <c r="K3864" s="20"/>
      <c r="M3864" s="20"/>
      <c r="O3864" s="116"/>
    </row>
    <row r="3865" spans="3:15" s="5" customFormat="1">
      <c r="C3865" s="120"/>
      <c r="G3865" s="20"/>
      <c r="I3865" s="20"/>
      <c r="J3865" s="20"/>
      <c r="K3865" s="20"/>
      <c r="M3865" s="20"/>
      <c r="O3865" s="116"/>
    </row>
    <row r="3866" spans="3:15" s="5" customFormat="1">
      <c r="C3866" s="120"/>
      <c r="G3866" s="20"/>
      <c r="I3866" s="20"/>
      <c r="J3866" s="20"/>
      <c r="K3866" s="20"/>
      <c r="M3866" s="20"/>
      <c r="O3866" s="116"/>
    </row>
    <row r="3867" spans="3:15" s="5" customFormat="1">
      <c r="C3867" s="120"/>
      <c r="G3867" s="20"/>
      <c r="I3867" s="20"/>
      <c r="J3867" s="20"/>
      <c r="K3867" s="20"/>
      <c r="M3867" s="20"/>
      <c r="O3867" s="116"/>
    </row>
    <row r="3868" spans="3:15" s="5" customFormat="1">
      <c r="C3868" s="120"/>
      <c r="G3868" s="20"/>
      <c r="I3868" s="20"/>
      <c r="J3868" s="20"/>
      <c r="K3868" s="20"/>
      <c r="M3868" s="20"/>
      <c r="O3868" s="116"/>
    </row>
    <row r="3869" spans="3:15" s="5" customFormat="1">
      <c r="C3869" s="120"/>
      <c r="G3869" s="20"/>
      <c r="I3869" s="20"/>
      <c r="J3869" s="20"/>
      <c r="K3869" s="20"/>
      <c r="M3869" s="20"/>
      <c r="O3869" s="116"/>
    </row>
    <row r="3870" spans="3:15" s="5" customFormat="1">
      <c r="C3870" s="120"/>
      <c r="G3870" s="20"/>
      <c r="I3870" s="20"/>
      <c r="J3870" s="20"/>
      <c r="K3870" s="20"/>
      <c r="M3870" s="20"/>
      <c r="O3870" s="116"/>
    </row>
    <row r="3871" spans="3:15" s="5" customFormat="1">
      <c r="C3871" s="120"/>
      <c r="G3871" s="20"/>
      <c r="I3871" s="20"/>
      <c r="J3871" s="20"/>
      <c r="K3871" s="20"/>
      <c r="M3871" s="20"/>
      <c r="O3871" s="116"/>
    </row>
    <row r="3872" spans="3:15" s="5" customFormat="1">
      <c r="C3872" s="120"/>
      <c r="G3872" s="20"/>
      <c r="I3872" s="20"/>
      <c r="J3872" s="20"/>
      <c r="K3872" s="20"/>
      <c r="M3872" s="20"/>
      <c r="O3872" s="116"/>
    </row>
    <row r="3873" spans="3:15" s="5" customFormat="1">
      <c r="C3873" s="120"/>
      <c r="G3873" s="20"/>
      <c r="I3873" s="20"/>
      <c r="J3873" s="20"/>
      <c r="K3873" s="20"/>
      <c r="M3873" s="20"/>
      <c r="O3873" s="116"/>
    </row>
    <row r="3874" spans="3:15" s="5" customFormat="1">
      <c r="C3874" s="120"/>
      <c r="G3874" s="20"/>
      <c r="I3874" s="20"/>
      <c r="J3874" s="20"/>
      <c r="K3874" s="20"/>
      <c r="M3874" s="20"/>
      <c r="O3874" s="116"/>
    </row>
    <row r="3875" spans="3:15" s="5" customFormat="1">
      <c r="C3875" s="120"/>
      <c r="G3875" s="20"/>
      <c r="I3875" s="20"/>
      <c r="J3875" s="20"/>
      <c r="K3875" s="20"/>
      <c r="M3875" s="20"/>
      <c r="O3875" s="116"/>
    </row>
    <row r="3876" spans="3:15" s="5" customFormat="1">
      <c r="C3876" s="120"/>
      <c r="G3876" s="20"/>
      <c r="I3876" s="20"/>
      <c r="J3876" s="20"/>
      <c r="K3876" s="20"/>
      <c r="M3876" s="20"/>
      <c r="O3876" s="116"/>
    </row>
    <row r="3877" spans="3:15" s="5" customFormat="1">
      <c r="C3877" s="120"/>
      <c r="G3877" s="20"/>
      <c r="I3877" s="20"/>
      <c r="J3877" s="20"/>
      <c r="K3877" s="20"/>
      <c r="M3877" s="20"/>
      <c r="O3877" s="116"/>
    </row>
    <row r="3878" spans="3:15" s="5" customFormat="1">
      <c r="C3878" s="120"/>
      <c r="G3878" s="20"/>
      <c r="I3878" s="20"/>
      <c r="J3878" s="20"/>
      <c r="K3878" s="20"/>
      <c r="M3878" s="20"/>
      <c r="O3878" s="116"/>
    </row>
    <row r="3879" spans="3:15" s="5" customFormat="1">
      <c r="C3879" s="120"/>
      <c r="G3879" s="20"/>
      <c r="I3879" s="20"/>
      <c r="J3879" s="20"/>
      <c r="K3879" s="20"/>
      <c r="M3879" s="20"/>
      <c r="O3879" s="116"/>
    </row>
    <row r="3880" spans="3:15" s="5" customFormat="1">
      <c r="C3880" s="120"/>
      <c r="G3880" s="20"/>
      <c r="I3880" s="20"/>
      <c r="J3880" s="20"/>
      <c r="K3880" s="20"/>
      <c r="M3880" s="20"/>
      <c r="O3880" s="116"/>
    </row>
    <row r="3881" spans="3:15" s="5" customFormat="1">
      <c r="C3881" s="120"/>
      <c r="G3881" s="20"/>
      <c r="I3881" s="20"/>
      <c r="J3881" s="20"/>
      <c r="K3881" s="20"/>
      <c r="M3881" s="20"/>
      <c r="O3881" s="116"/>
    </row>
    <row r="3882" spans="3:15" s="5" customFormat="1">
      <c r="C3882" s="120"/>
      <c r="G3882" s="20"/>
      <c r="I3882" s="20"/>
      <c r="J3882" s="20"/>
      <c r="K3882" s="20"/>
      <c r="M3882" s="20"/>
      <c r="O3882" s="116"/>
    </row>
    <row r="3883" spans="3:15" s="5" customFormat="1">
      <c r="C3883" s="120"/>
      <c r="G3883" s="20"/>
      <c r="I3883" s="20"/>
      <c r="J3883" s="20"/>
      <c r="K3883" s="20"/>
      <c r="M3883" s="20"/>
      <c r="O3883" s="116"/>
    </row>
    <row r="3884" spans="3:15" s="5" customFormat="1">
      <c r="C3884" s="120"/>
      <c r="G3884" s="20"/>
      <c r="I3884" s="20"/>
      <c r="J3884" s="20"/>
      <c r="K3884" s="20"/>
      <c r="M3884" s="20"/>
      <c r="O3884" s="116"/>
    </row>
    <row r="3885" spans="3:15" s="5" customFormat="1">
      <c r="C3885" s="120"/>
      <c r="G3885" s="20"/>
      <c r="I3885" s="20"/>
      <c r="J3885" s="20"/>
      <c r="K3885" s="20"/>
      <c r="M3885" s="20"/>
      <c r="O3885" s="116"/>
    </row>
    <row r="3886" spans="3:15" s="5" customFormat="1">
      <c r="C3886" s="120"/>
      <c r="G3886" s="20"/>
      <c r="I3886" s="20"/>
      <c r="J3886" s="20"/>
      <c r="K3886" s="20"/>
      <c r="M3886" s="20"/>
      <c r="O3886" s="116"/>
    </row>
    <row r="3887" spans="3:15" s="5" customFormat="1">
      <c r="C3887" s="120"/>
      <c r="G3887" s="20"/>
      <c r="I3887" s="20"/>
      <c r="J3887" s="20"/>
      <c r="K3887" s="20"/>
      <c r="M3887" s="20"/>
      <c r="O3887" s="116"/>
    </row>
    <row r="3888" spans="3:15" s="5" customFormat="1">
      <c r="C3888" s="120"/>
      <c r="G3888" s="20"/>
      <c r="I3888" s="20"/>
      <c r="J3888" s="20"/>
      <c r="K3888" s="20"/>
      <c r="M3888" s="20"/>
      <c r="O3888" s="116"/>
    </row>
    <row r="3889" spans="3:15" s="5" customFormat="1">
      <c r="C3889" s="120"/>
      <c r="G3889" s="20"/>
      <c r="I3889" s="20"/>
      <c r="J3889" s="20"/>
      <c r="K3889" s="20"/>
      <c r="M3889" s="20"/>
      <c r="O3889" s="116"/>
    </row>
    <row r="3890" spans="3:15" s="5" customFormat="1">
      <c r="C3890" s="120"/>
      <c r="G3890" s="20"/>
      <c r="I3890" s="20"/>
      <c r="J3890" s="20"/>
      <c r="K3890" s="20"/>
      <c r="M3890" s="20"/>
      <c r="O3890" s="116"/>
    </row>
    <row r="3891" spans="3:15" s="5" customFormat="1">
      <c r="C3891" s="120"/>
      <c r="G3891" s="20"/>
      <c r="I3891" s="20"/>
      <c r="J3891" s="20"/>
      <c r="K3891" s="20"/>
      <c r="M3891" s="20"/>
      <c r="O3891" s="116"/>
    </row>
    <row r="3892" spans="3:15" s="5" customFormat="1">
      <c r="C3892" s="120"/>
      <c r="G3892" s="20"/>
      <c r="I3892" s="20"/>
      <c r="J3892" s="20"/>
      <c r="K3892" s="20"/>
      <c r="M3892" s="20"/>
      <c r="O3892" s="116"/>
    </row>
    <row r="3893" spans="3:15" s="5" customFormat="1">
      <c r="C3893" s="120"/>
      <c r="G3893" s="20"/>
      <c r="I3893" s="20"/>
      <c r="J3893" s="20"/>
      <c r="K3893" s="20"/>
      <c r="M3893" s="20"/>
      <c r="O3893" s="116"/>
    </row>
    <row r="3894" spans="3:15" s="5" customFormat="1">
      <c r="C3894" s="120"/>
      <c r="G3894" s="20"/>
      <c r="I3894" s="20"/>
      <c r="J3894" s="20"/>
      <c r="K3894" s="20"/>
      <c r="M3894" s="20"/>
      <c r="O3894" s="116"/>
    </row>
    <row r="3895" spans="3:15" s="5" customFormat="1">
      <c r="C3895" s="120"/>
      <c r="G3895" s="20"/>
      <c r="I3895" s="20"/>
      <c r="J3895" s="20"/>
      <c r="K3895" s="20"/>
      <c r="M3895" s="20"/>
      <c r="O3895" s="116"/>
    </row>
    <row r="3896" spans="3:15" s="5" customFormat="1">
      <c r="C3896" s="120"/>
      <c r="G3896" s="20"/>
      <c r="I3896" s="20"/>
      <c r="J3896" s="20"/>
      <c r="K3896" s="20"/>
      <c r="M3896" s="20"/>
      <c r="O3896" s="116"/>
    </row>
    <row r="3897" spans="3:15" s="5" customFormat="1">
      <c r="C3897" s="120"/>
      <c r="G3897" s="20"/>
      <c r="I3897" s="20"/>
      <c r="J3897" s="20"/>
      <c r="K3897" s="20"/>
      <c r="M3897" s="20"/>
      <c r="O3897" s="116"/>
    </row>
    <row r="3898" spans="3:15" s="5" customFormat="1">
      <c r="C3898" s="120"/>
      <c r="G3898" s="20"/>
      <c r="I3898" s="20"/>
      <c r="J3898" s="20"/>
      <c r="K3898" s="20"/>
      <c r="M3898" s="20"/>
      <c r="O3898" s="116"/>
    </row>
    <row r="3899" spans="3:15" s="5" customFormat="1">
      <c r="C3899" s="120"/>
      <c r="G3899" s="20"/>
      <c r="I3899" s="20"/>
      <c r="J3899" s="20"/>
      <c r="K3899" s="20"/>
      <c r="M3899" s="20"/>
      <c r="O3899" s="116"/>
    </row>
    <row r="3900" spans="3:15" s="5" customFormat="1">
      <c r="C3900" s="120"/>
      <c r="G3900" s="20"/>
      <c r="I3900" s="20"/>
      <c r="J3900" s="20"/>
      <c r="K3900" s="20"/>
      <c r="M3900" s="20"/>
      <c r="O3900" s="116"/>
    </row>
    <row r="3901" spans="3:15" s="5" customFormat="1">
      <c r="C3901" s="120"/>
      <c r="G3901" s="20"/>
      <c r="I3901" s="20"/>
      <c r="J3901" s="20"/>
      <c r="K3901" s="20"/>
      <c r="M3901" s="20"/>
      <c r="O3901" s="116"/>
    </row>
    <row r="3902" spans="3:15" s="5" customFormat="1">
      <c r="C3902" s="120"/>
      <c r="G3902" s="20"/>
      <c r="I3902" s="20"/>
      <c r="J3902" s="20"/>
      <c r="K3902" s="20"/>
      <c r="M3902" s="20"/>
      <c r="O3902" s="116"/>
    </row>
    <row r="3903" spans="3:15" s="5" customFormat="1">
      <c r="C3903" s="120"/>
      <c r="G3903" s="20"/>
      <c r="I3903" s="20"/>
      <c r="J3903" s="20"/>
      <c r="K3903" s="20"/>
      <c r="M3903" s="20"/>
      <c r="O3903" s="116"/>
    </row>
    <row r="3904" spans="3:15" s="5" customFormat="1">
      <c r="C3904" s="120"/>
      <c r="G3904" s="20"/>
      <c r="I3904" s="20"/>
      <c r="J3904" s="20"/>
      <c r="K3904" s="20"/>
      <c r="M3904" s="20"/>
      <c r="O3904" s="116"/>
    </row>
    <row r="3905" spans="3:15" s="5" customFormat="1">
      <c r="C3905" s="120"/>
      <c r="G3905" s="20"/>
      <c r="I3905" s="20"/>
      <c r="J3905" s="20"/>
      <c r="K3905" s="20"/>
      <c r="M3905" s="20"/>
      <c r="O3905" s="116"/>
    </row>
    <row r="3906" spans="3:15" s="5" customFormat="1">
      <c r="C3906" s="120"/>
      <c r="G3906" s="20"/>
      <c r="I3906" s="20"/>
      <c r="J3906" s="20"/>
      <c r="K3906" s="20"/>
      <c r="M3906" s="20"/>
      <c r="O3906" s="116"/>
    </row>
    <row r="3907" spans="3:15" s="5" customFormat="1">
      <c r="C3907" s="120"/>
      <c r="G3907" s="20"/>
      <c r="I3907" s="20"/>
      <c r="J3907" s="20"/>
      <c r="K3907" s="20"/>
      <c r="M3907" s="20"/>
      <c r="O3907" s="116"/>
    </row>
    <row r="3908" spans="3:15" s="5" customFormat="1">
      <c r="C3908" s="120"/>
      <c r="G3908" s="20"/>
      <c r="I3908" s="20"/>
      <c r="J3908" s="20"/>
      <c r="K3908" s="20"/>
      <c r="M3908" s="20"/>
      <c r="O3908" s="116"/>
    </row>
    <row r="3909" spans="3:15" s="5" customFormat="1">
      <c r="C3909" s="120"/>
      <c r="G3909" s="20"/>
      <c r="I3909" s="20"/>
      <c r="J3909" s="20"/>
      <c r="K3909" s="20"/>
      <c r="M3909" s="20"/>
      <c r="O3909" s="116"/>
    </row>
    <row r="3910" spans="3:15" s="5" customFormat="1">
      <c r="C3910" s="120"/>
      <c r="G3910" s="20"/>
      <c r="I3910" s="20"/>
      <c r="J3910" s="20"/>
      <c r="K3910" s="20"/>
      <c r="M3910" s="20"/>
      <c r="O3910" s="116"/>
    </row>
    <row r="3911" spans="3:15" s="5" customFormat="1">
      <c r="C3911" s="120"/>
      <c r="G3911" s="20"/>
      <c r="I3911" s="20"/>
      <c r="J3911" s="20"/>
      <c r="K3911" s="20"/>
      <c r="M3911" s="20"/>
      <c r="O3911" s="116"/>
    </row>
    <row r="3912" spans="3:15" s="5" customFormat="1">
      <c r="C3912" s="120"/>
      <c r="G3912" s="20"/>
      <c r="I3912" s="20"/>
      <c r="J3912" s="20"/>
      <c r="K3912" s="20"/>
      <c r="M3912" s="20"/>
      <c r="O3912" s="116"/>
    </row>
    <row r="3913" spans="3:15" s="5" customFormat="1">
      <c r="C3913" s="120"/>
      <c r="G3913" s="20"/>
      <c r="I3913" s="20"/>
      <c r="J3913" s="20"/>
      <c r="K3913" s="20"/>
      <c r="M3913" s="20"/>
      <c r="O3913" s="116"/>
    </row>
    <row r="3914" spans="3:15" s="5" customFormat="1">
      <c r="C3914" s="120"/>
      <c r="G3914" s="20"/>
      <c r="I3914" s="20"/>
      <c r="J3914" s="20"/>
      <c r="K3914" s="20"/>
      <c r="M3914" s="20"/>
      <c r="O3914" s="116"/>
    </row>
    <row r="3915" spans="3:15" s="5" customFormat="1">
      <c r="C3915" s="120"/>
      <c r="G3915" s="20"/>
      <c r="I3915" s="20"/>
      <c r="J3915" s="20"/>
      <c r="K3915" s="20"/>
      <c r="M3915" s="20"/>
      <c r="O3915" s="116"/>
    </row>
    <row r="3916" spans="3:15" s="5" customFormat="1">
      <c r="C3916" s="120"/>
      <c r="G3916" s="20"/>
      <c r="I3916" s="20"/>
      <c r="J3916" s="20"/>
      <c r="K3916" s="20"/>
      <c r="M3916" s="20"/>
      <c r="O3916" s="116"/>
    </row>
    <row r="3917" spans="3:15" s="5" customFormat="1">
      <c r="C3917" s="120"/>
      <c r="G3917" s="20"/>
      <c r="I3917" s="20"/>
      <c r="J3917" s="20"/>
      <c r="K3917" s="20"/>
      <c r="M3917" s="20"/>
      <c r="O3917" s="116"/>
    </row>
    <row r="3918" spans="3:15" s="5" customFormat="1">
      <c r="C3918" s="120"/>
      <c r="G3918" s="20"/>
      <c r="I3918" s="20"/>
      <c r="J3918" s="20"/>
      <c r="K3918" s="20"/>
      <c r="M3918" s="20"/>
      <c r="O3918" s="116"/>
    </row>
    <row r="3919" spans="3:15" s="5" customFormat="1">
      <c r="C3919" s="120"/>
      <c r="G3919" s="20"/>
      <c r="I3919" s="20"/>
      <c r="J3919" s="20"/>
      <c r="K3919" s="20"/>
      <c r="M3919" s="20"/>
      <c r="O3919" s="116"/>
    </row>
    <row r="3920" spans="3:15" s="5" customFormat="1">
      <c r="C3920" s="120"/>
      <c r="G3920" s="20"/>
      <c r="I3920" s="20"/>
      <c r="J3920" s="20"/>
      <c r="K3920" s="20"/>
      <c r="M3920" s="20"/>
      <c r="O3920" s="116"/>
    </row>
    <row r="3921" spans="3:15" s="5" customFormat="1">
      <c r="C3921" s="120"/>
      <c r="G3921" s="20"/>
      <c r="I3921" s="20"/>
      <c r="J3921" s="20"/>
      <c r="K3921" s="20"/>
      <c r="M3921" s="20"/>
      <c r="O3921" s="116"/>
    </row>
    <row r="3922" spans="3:15" s="5" customFormat="1">
      <c r="C3922" s="120"/>
      <c r="G3922" s="20"/>
      <c r="I3922" s="20"/>
      <c r="J3922" s="20"/>
      <c r="K3922" s="20"/>
      <c r="M3922" s="20"/>
      <c r="O3922" s="116"/>
    </row>
    <row r="3923" spans="3:15" s="5" customFormat="1">
      <c r="C3923" s="120"/>
      <c r="G3923" s="20"/>
      <c r="I3923" s="20"/>
      <c r="J3923" s="20"/>
      <c r="K3923" s="20"/>
      <c r="M3923" s="20"/>
      <c r="O3923" s="116"/>
    </row>
    <row r="3924" spans="3:15" s="5" customFormat="1">
      <c r="C3924" s="120"/>
      <c r="G3924" s="20"/>
      <c r="I3924" s="20"/>
      <c r="J3924" s="20"/>
      <c r="K3924" s="20"/>
      <c r="M3924" s="20"/>
      <c r="O3924" s="116"/>
    </row>
    <row r="3925" spans="3:15" s="5" customFormat="1">
      <c r="C3925" s="120"/>
      <c r="G3925" s="20"/>
      <c r="I3925" s="20"/>
      <c r="J3925" s="20"/>
      <c r="K3925" s="20"/>
      <c r="M3925" s="20"/>
      <c r="O3925" s="116"/>
    </row>
    <row r="3926" spans="3:15" s="5" customFormat="1">
      <c r="C3926" s="120"/>
      <c r="G3926" s="20"/>
      <c r="I3926" s="20"/>
      <c r="J3926" s="20"/>
      <c r="K3926" s="20"/>
      <c r="M3926" s="20"/>
      <c r="O3926" s="116"/>
    </row>
    <row r="3927" spans="3:15" s="5" customFormat="1">
      <c r="C3927" s="120"/>
      <c r="G3927" s="20"/>
      <c r="I3927" s="20"/>
      <c r="J3927" s="20"/>
      <c r="K3927" s="20"/>
      <c r="M3927" s="20"/>
      <c r="O3927" s="116"/>
    </row>
    <row r="3928" spans="3:15" s="5" customFormat="1">
      <c r="C3928" s="120"/>
      <c r="G3928" s="20"/>
      <c r="I3928" s="20"/>
      <c r="J3928" s="20"/>
      <c r="K3928" s="20"/>
      <c r="M3928" s="20"/>
      <c r="O3928" s="116"/>
    </row>
    <row r="3929" spans="3:15" s="5" customFormat="1">
      <c r="C3929" s="120"/>
      <c r="G3929" s="20"/>
      <c r="I3929" s="20"/>
      <c r="J3929" s="20"/>
      <c r="K3929" s="20"/>
      <c r="M3929" s="20"/>
      <c r="O3929" s="116"/>
    </row>
    <row r="3930" spans="3:15" s="5" customFormat="1">
      <c r="C3930" s="120"/>
      <c r="G3930" s="20"/>
      <c r="I3930" s="20"/>
      <c r="J3930" s="20"/>
      <c r="K3930" s="20"/>
      <c r="M3930" s="20"/>
      <c r="O3930" s="116"/>
    </row>
    <row r="3931" spans="3:15" s="5" customFormat="1">
      <c r="C3931" s="120"/>
      <c r="G3931" s="20"/>
      <c r="I3931" s="20"/>
      <c r="J3931" s="20"/>
      <c r="K3931" s="20"/>
      <c r="M3931" s="20"/>
      <c r="O3931" s="116"/>
    </row>
    <row r="3932" spans="3:15" s="5" customFormat="1">
      <c r="C3932" s="120"/>
      <c r="G3932" s="20"/>
      <c r="I3932" s="20"/>
      <c r="J3932" s="20"/>
      <c r="K3932" s="20"/>
      <c r="M3932" s="20"/>
      <c r="O3932" s="116"/>
    </row>
    <row r="3933" spans="3:15" s="5" customFormat="1">
      <c r="C3933" s="120"/>
      <c r="G3933" s="20"/>
      <c r="I3933" s="20"/>
      <c r="J3933" s="20"/>
      <c r="K3933" s="20"/>
      <c r="M3933" s="20"/>
      <c r="O3933" s="116"/>
    </row>
    <row r="3934" spans="3:15" s="5" customFormat="1">
      <c r="C3934" s="120"/>
      <c r="G3934" s="20"/>
      <c r="I3934" s="20"/>
      <c r="J3934" s="20"/>
      <c r="K3934" s="20"/>
      <c r="M3934" s="20"/>
      <c r="O3934" s="116"/>
    </row>
    <row r="3935" spans="3:15" s="5" customFormat="1">
      <c r="C3935" s="120"/>
      <c r="G3935" s="20"/>
      <c r="I3935" s="20"/>
      <c r="J3935" s="20"/>
      <c r="K3935" s="20"/>
      <c r="M3935" s="20"/>
      <c r="O3935" s="116"/>
    </row>
    <row r="3936" spans="3:15" s="5" customFormat="1">
      <c r="C3936" s="120"/>
      <c r="G3936" s="20"/>
      <c r="I3936" s="20"/>
      <c r="J3936" s="20"/>
      <c r="K3936" s="20"/>
      <c r="M3936" s="20"/>
      <c r="O3936" s="116"/>
    </row>
    <row r="3937" spans="3:15" s="5" customFormat="1">
      <c r="C3937" s="120"/>
      <c r="G3937" s="20"/>
      <c r="I3937" s="20"/>
      <c r="J3937" s="20"/>
      <c r="K3937" s="20"/>
      <c r="M3937" s="20"/>
      <c r="O3937" s="116"/>
    </row>
    <row r="3938" spans="3:15" s="5" customFormat="1">
      <c r="C3938" s="120"/>
      <c r="G3938" s="20"/>
      <c r="I3938" s="20"/>
      <c r="J3938" s="20"/>
      <c r="K3938" s="20"/>
      <c r="M3938" s="20"/>
      <c r="O3938" s="116"/>
    </row>
    <row r="3939" spans="3:15" s="5" customFormat="1">
      <c r="C3939" s="120"/>
      <c r="G3939" s="20"/>
      <c r="I3939" s="20"/>
      <c r="J3939" s="20"/>
      <c r="K3939" s="20"/>
      <c r="M3939" s="20"/>
      <c r="O3939" s="116"/>
    </row>
    <row r="3940" spans="3:15" s="5" customFormat="1">
      <c r="C3940" s="120"/>
      <c r="G3940" s="20"/>
      <c r="I3940" s="20"/>
      <c r="J3940" s="20"/>
      <c r="K3940" s="20"/>
      <c r="M3940" s="20"/>
      <c r="O3940" s="116"/>
    </row>
    <row r="3941" spans="3:15" s="5" customFormat="1">
      <c r="C3941" s="120"/>
      <c r="G3941" s="20"/>
      <c r="I3941" s="20"/>
      <c r="J3941" s="20"/>
      <c r="K3941" s="20"/>
      <c r="M3941" s="20"/>
      <c r="O3941" s="116"/>
    </row>
    <row r="3942" spans="3:15" s="5" customFormat="1">
      <c r="C3942" s="120"/>
      <c r="G3942" s="20"/>
      <c r="I3942" s="20"/>
      <c r="J3942" s="20"/>
      <c r="K3942" s="20"/>
      <c r="M3942" s="20"/>
      <c r="O3942" s="116"/>
    </row>
    <row r="3943" spans="3:15" s="5" customFormat="1">
      <c r="C3943" s="120"/>
      <c r="G3943" s="20"/>
      <c r="I3943" s="20"/>
      <c r="J3943" s="20"/>
      <c r="K3943" s="20"/>
      <c r="M3943" s="20"/>
      <c r="O3943" s="116"/>
    </row>
    <row r="3944" spans="3:15" s="5" customFormat="1">
      <c r="C3944" s="120"/>
      <c r="G3944" s="20"/>
      <c r="I3944" s="20"/>
      <c r="J3944" s="20"/>
      <c r="K3944" s="20"/>
      <c r="M3944" s="20"/>
      <c r="O3944" s="116"/>
    </row>
    <row r="3945" spans="3:15" s="5" customFormat="1">
      <c r="C3945" s="120"/>
      <c r="G3945" s="20"/>
      <c r="I3945" s="20"/>
      <c r="J3945" s="20"/>
      <c r="K3945" s="20"/>
      <c r="M3945" s="20"/>
      <c r="O3945" s="116"/>
    </row>
    <row r="3946" spans="3:15" s="5" customFormat="1">
      <c r="C3946" s="120"/>
      <c r="G3946" s="20"/>
      <c r="I3946" s="20"/>
      <c r="J3946" s="20"/>
      <c r="K3946" s="20"/>
      <c r="M3946" s="20"/>
      <c r="O3946" s="116"/>
    </row>
    <row r="3947" spans="3:15" s="5" customFormat="1">
      <c r="C3947" s="120"/>
      <c r="G3947" s="20"/>
      <c r="I3947" s="20"/>
      <c r="J3947" s="20"/>
      <c r="K3947" s="20"/>
      <c r="M3947" s="20"/>
      <c r="O3947" s="116"/>
    </row>
    <row r="3948" spans="3:15" s="5" customFormat="1">
      <c r="C3948" s="120"/>
      <c r="G3948" s="20"/>
      <c r="I3948" s="20"/>
      <c r="J3948" s="20"/>
      <c r="K3948" s="20"/>
      <c r="M3948" s="20"/>
      <c r="O3948" s="116"/>
    </row>
    <row r="3949" spans="3:15" s="5" customFormat="1">
      <c r="C3949" s="120"/>
      <c r="G3949" s="20"/>
      <c r="I3949" s="20"/>
      <c r="J3949" s="20"/>
      <c r="K3949" s="20"/>
      <c r="M3949" s="20"/>
      <c r="O3949" s="116"/>
    </row>
    <row r="3950" spans="3:15" s="5" customFormat="1">
      <c r="C3950" s="120"/>
      <c r="G3950" s="20"/>
      <c r="I3950" s="20"/>
      <c r="J3950" s="20"/>
      <c r="K3950" s="20"/>
      <c r="M3950" s="20"/>
      <c r="O3950" s="116"/>
    </row>
    <row r="3951" spans="3:15" s="5" customFormat="1">
      <c r="C3951" s="120"/>
      <c r="G3951" s="20"/>
      <c r="I3951" s="20"/>
      <c r="J3951" s="20"/>
      <c r="K3951" s="20"/>
      <c r="M3951" s="20"/>
      <c r="O3951" s="116"/>
    </row>
    <row r="3952" spans="3:15" s="5" customFormat="1">
      <c r="C3952" s="120"/>
      <c r="G3952" s="20"/>
      <c r="I3952" s="20"/>
      <c r="J3952" s="20"/>
      <c r="K3952" s="20"/>
      <c r="M3952" s="20"/>
      <c r="O3952" s="116"/>
    </row>
    <row r="3953" spans="3:15" s="5" customFormat="1">
      <c r="C3953" s="120"/>
      <c r="G3953" s="20"/>
      <c r="I3953" s="20"/>
      <c r="J3953" s="20"/>
      <c r="K3953" s="20"/>
      <c r="M3953" s="20"/>
      <c r="O3953" s="116"/>
    </row>
    <row r="3954" spans="3:15" s="5" customFormat="1">
      <c r="C3954" s="120"/>
      <c r="G3954" s="20"/>
      <c r="I3954" s="20"/>
      <c r="J3954" s="20"/>
      <c r="K3954" s="20"/>
      <c r="M3954" s="20"/>
      <c r="O3954" s="116"/>
    </row>
    <row r="3955" spans="3:15" s="5" customFormat="1">
      <c r="C3955" s="120"/>
      <c r="G3955" s="20"/>
      <c r="I3955" s="20"/>
      <c r="J3955" s="20"/>
      <c r="K3955" s="20"/>
      <c r="M3955" s="20"/>
      <c r="O3955" s="116"/>
    </row>
    <row r="3956" spans="3:15" s="5" customFormat="1">
      <c r="C3956" s="120"/>
      <c r="G3956" s="20"/>
      <c r="I3956" s="20"/>
      <c r="J3956" s="20"/>
      <c r="K3956" s="20"/>
      <c r="M3956" s="20"/>
      <c r="O3956" s="116"/>
    </row>
    <row r="3957" spans="3:15" s="5" customFormat="1">
      <c r="C3957" s="120"/>
      <c r="G3957" s="20"/>
      <c r="I3957" s="20"/>
      <c r="J3957" s="20"/>
      <c r="K3957" s="20"/>
      <c r="M3957" s="20"/>
      <c r="O3957" s="116"/>
    </row>
    <row r="3958" spans="3:15" s="5" customFormat="1">
      <c r="C3958" s="120"/>
      <c r="G3958" s="20"/>
      <c r="I3958" s="20"/>
      <c r="J3958" s="20"/>
      <c r="K3958" s="20"/>
      <c r="M3958" s="20"/>
      <c r="O3958" s="116"/>
    </row>
    <row r="3959" spans="3:15" s="5" customFormat="1">
      <c r="C3959" s="120"/>
      <c r="G3959" s="20"/>
      <c r="I3959" s="20"/>
      <c r="J3959" s="20"/>
      <c r="K3959" s="20"/>
      <c r="M3959" s="20"/>
      <c r="O3959" s="116"/>
    </row>
    <row r="3960" spans="3:15" s="5" customFormat="1">
      <c r="C3960" s="120"/>
      <c r="G3960" s="20"/>
      <c r="I3960" s="20"/>
      <c r="J3960" s="20"/>
      <c r="K3960" s="20"/>
      <c r="M3960" s="20"/>
      <c r="O3960" s="116"/>
    </row>
    <row r="3961" spans="3:15" s="5" customFormat="1">
      <c r="C3961" s="120"/>
      <c r="G3961" s="20"/>
      <c r="I3961" s="20"/>
      <c r="J3961" s="20"/>
      <c r="K3961" s="20"/>
      <c r="M3961" s="20"/>
      <c r="O3961" s="116"/>
    </row>
    <row r="3962" spans="3:15" s="5" customFormat="1">
      <c r="C3962" s="120"/>
      <c r="G3962" s="20"/>
      <c r="I3962" s="20"/>
      <c r="J3962" s="20"/>
      <c r="K3962" s="20"/>
      <c r="M3962" s="20"/>
      <c r="O3962" s="116"/>
    </row>
    <row r="3963" spans="3:15" s="5" customFormat="1">
      <c r="C3963" s="120"/>
      <c r="G3963" s="20"/>
      <c r="I3963" s="20"/>
      <c r="J3963" s="20"/>
      <c r="K3963" s="20"/>
      <c r="M3963" s="20"/>
      <c r="O3963" s="116"/>
    </row>
    <row r="3964" spans="3:15" s="5" customFormat="1">
      <c r="C3964" s="120"/>
      <c r="G3964" s="20"/>
      <c r="I3964" s="20"/>
      <c r="J3964" s="20"/>
      <c r="K3964" s="20"/>
      <c r="M3964" s="20"/>
      <c r="O3964" s="116"/>
    </row>
    <row r="3965" spans="3:15" s="5" customFormat="1">
      <c r="C3965" s="120"/>
      <c r="G3965" s="20"/>
      <c r="I3965" s="20"/>
      <c r="J3965" s="20"/>
      <c r="K3965" s="20"/>
      <c r="M3965" s="20"/>
      <c r="O3965" s="116"/>
    </row>
    <row r="3966" spans="3:15" s="5" customFormat="1">
      <c r="C3966" s="120"/>
      <c r="G3966" s="20"/>
      <c r="I3966" s="20"/>
      <c r="J3966" s="20"/>
      <c r="K3966" s="20"/>
      <c r="M3966" s="20"/>
      <c r="O3966" s="116"/>
    </row>
    <row r="3967" spans="3:15" s="5" customFormat="1">
      <c r="C3967" s="120"/>
      <c r="G3967" s="20"/>
      <c r="I3967" s="20"/>
      <c r="J3967" s="20"/>
      <c r="K3967" s="20"/>
      <c r="M3967" s="20"/>
      <c r="O3967" s="116"/>
    </row>
    <row r="3968" spans="3:15" s="5" customFormat="1">
      <c r="C3968" s="120"/>
      <c r="G3968" s="20"/>
      <c r="I3968" s="20"/>
      <c r="J3968" s="20"/>
      <c r="K3968" s="20"/>
      <c r="M3968" s="20"/>
      <c r="O3968" s="116"/>
    </row>
    <row r="3969" spans="3:15" s="5" customFormat="1">
      <c r="C3969" s="120"/>
      <c r="G3969" s="20"/>
      <c r="I3969" s="20"/>
      <c r="J3969" s="20"/>
      <c r="K3969" s="20"/>
      <c r="M3969" s="20"/>
      <c r="O3969" s="116"/>
    </row>
    <row r="3970" spans="3:15" s="5" customFormat="1">
      <c r="C3970" s="120"/>
      <c r="G3970" s="20"/>
      <c r="I3970" s="20"/>
      <c r="J3970" s="20"/>
      <c r="K3970" s="20"/>
      <c r="M3970" s="20"/>
      <c r="O3970" s="116"/>
    </row>
    <row r="3971" spans="3:15" s="5" customFormat="1">
      <c r="C3971" s="120"/>
      <c r="G3971" s="20"/>
      <c r="I3971" s="20"/>
      <c r="J3971" s="20"/>
      <c r="K3971" s="20"/>
      <c r="M3971" s="20"/>
      <c r="O3971" s="116"/>
    </row>
    <row r="3972" spans="3:15" s="5" customFormat="1">
      <c r="C3972" s="120"/>
      <c r="G3972" s="20"/>
      <c r="I3972" s="20"/>
      <c r="J3972" s="20"/>
      <c r="K3972" s="20"/>
      <c r="M3972" s="20"/>
      <c r="O3972" s="116"/>
    </row>
    <row r="3973" spans="3:15" s="5" customFormat="1">
      <c r="C3973" s="120"/>
      <c r="G3973" s="20"/>
      <c r="I3973" s="20"/>
      <c r="J3973" s="20"/>
      <c r="K3973" s="20"/>
      <c r="M3973" s="20"/>
      <c r="O3973" s="116"/>
    </row>
    <row r="3974" spans="3:15" s="5" customFormat="1">
      <c r="C3974" s="120"/>
      <c r="G3974" s="20"/>
      <c r="I3974" s="20"/>
      <c r="J3974" s="20"/>
      <c r="K3974" s="20"/>
      <c r="M3974" s="20"/>
      <c r="O3974" s="116"/>
    </row>
    <row r="3975" spans="3:15" s="5" customFormat="1">
      <c r="C3975" s="120"/>
      <c r="G3975" s="20"/>
      <c r="I3975" s="20"/>
      <c r="J3975" s="20"/>
      <c r="K3975" s="20"/>
      <c r="M3975" s="20"/>
      <c r="O3975" s="116"/>
    </row>
    <row r="3976" spans="3:15" s="5" customFormat="1">
      <c r="C3976" s="120"/>
      <c r="G3976" s="20"/>
      <c r="I3976" s="20"/>
      <c r="J3976" s="20"/>
      <c r="K3976" s="20"/>
      <c r="M3976" s="20"/>
      <c r="O3976" s="116"/>
    </row>
    <row r="3977" spans="3:15" s="5" customFormat="1">
      <c r="C3977" s="120"/>
      <c r="G3977" s="20"/>
      <c r="I3977" s="20"/>
      <c r="J3977" s="20"/>
      <c r="K3977" s="20"/>
      <c r="M3977" s="20"/>
      <c r="O3977" s="116"/>
    </row>
    <row r="3978" spans="3:15" s="5" customFormat="1">
      <c r="C3978" s="120"/>
      <c r="G3978" s="20"/>
      <c r="I3978" s="20"/>
      <c r="J3978" s="20"/>
      <c r="K3978" s="20"/>
      <c r="M3978" s="20"/>
      <c r="O3978" s="116"/>
    </row>
    <row r="3979" spans="3:15" s="5" customFormat="1">
      <c r="C3979" s="120"/>
      <c r="G3979" s="20"/>
      <c r="I3979" s="20"/>
      <c r="J3979" s="20"/>
      <c r="K3979" s="20"/>
      <c r="M3979" s="20"/>
      <c r="O3979" s="116"/>
    </row>
    <row r="3980" spans="3:15" s="5" customFormat="1">
      <c r="C3980" s="120"/>
      <c r="G3980" s="20"/>
      <c r="I3980" s="20"/>
      <c r="J3980" s="20"/>
      <c r="K3980" s="20"/>
      <c r="M3980" s="20"/>
      <c r="O3980" s="116"/>
    </row>
    <row r="3981" spans="3:15" s="5" customFormat="1">
      <c r="C3981" s="120"/>
      <c r="G3981" s="20"/>
      <c r="I3981" s="20"/>
      <c r="J3981" s="20"/>
      <c r="K3981" s="20"/>
      <c r="M3981" s="20"/>
      <c r="O3981" s="116"/>
    </row>
    <row r="3982" spans="3:15" s="5" customFormat="1">
      <c r="C3982" s="120"/>
      <c r="G3982" s="20"/>
      <c r="I3982" s="20"/>
      <c r="J3982" s="20"/>
      <c r="K3982" s="20"/>
      <c r="M3982" s="20"/>
      <c r="O3982" s="116"/>
    </row>
    <row r="3983" spans="3:15" s="5" customFormat="1">
      <c r="C3983" s="120"/>
      <c r="G3983" s="20"/>
      <c r="I3983" s="20"/>
      <c r="J3983" s="20"/>
      <c r="K3983" s="20"/>
      <c r="M3983" s="20"/>
      <c r="O3983" s="116"/>
    </row>
    <row r="3984" spans="3:15" s="5" customFormat="1">
      <c r="C3984" s="120"/>
      <c r="G3984" s="20"/>
      <c r="I3984" s="20"/>
      <c r="J3984" s="20"/>
      <c r="K3984" s="20"/>
      <c r="M3984" s="20"/>
      <c r="O3984" s="116"/>
    </row>
    <row r="3985" spans="3:15" s="5" customFormat="1">
      <c r="C3985" s="120"/>
      <c r="G3985" s="20"/>
      <c r="I3985" s="20"/>
      <c r="J3985" s="20"/>
      <c r="K3985" s="20"/>
      <c r="M3985" s="20"/>
      <c r="O3985" s="116"/>
    </row>
    <row r="3986" spans="3:15" s="5" customFormat="1">
      <c r="C3986" s="120"/>
      <c r="G3986" s="20"/>
      <c r="I3986" s="20"/>
      <c r="J3986" s="20"/>
      <c r="K3986" s="20"/>
      <c r="M3986" s="20"/>
      <c r="O3986" s="116"/>
    </row>
    <row r="3987" spans="3:15" s="5" customFormat="1">
      <c r="C3987" s="120"/>
      <c r="G3987" s="20"/>
      <c r="I3987" s="20"/>
      <c r="J3987" s="20"/>
      <c r="K3987" s="20"/>
      <c r="M3987" s="20"/>
      <c r="O3987" s="116"/>
    </row>
    <row r="3988" spans="3:15" s="5" customFormat="1">
      <c r="C3988" s="120"/>
      <c r="G3988" s="20"/>
      <c r="I3988" s="20"/>
      <c r="J3988" s="20"/>
      <c r="K3988" s="20"/>
      <c r="M3988" s="20"/>
      <c r="O3988" s="116"/>
    </row>
    <row r="3989" spans="3:15" s="5" customFormat="1">
      <c r="C3989" s="120"/>
      <c r="G3989" s="20"/>
      <c r="I3989" s="20"/>
      <c r="J3989" s="20"/>
      <c r="K3989" s="20"/>
      <c r="M3989" s="20"/>
      <c r="O3989" s="116"/>
    </row>
    <row r="3990" spans="3:15" s="5" customFormat="1">
      <c r="C3990" s="120"/>
      <c r="G3990" s="20"/>
      <c r="I3990" s="20"/>
      <c r="J3990" s="20"/>
      <c r="K3990" s="20"/>
      <c r="M3990" s="20"/>
      <c r="O3990" s="116"/>
    </row>
    <row r="3991" spans="3:15" s="5" customFormat="1">
      <c r="C3991" s="120"/>
      <c r="G3991" s="20"/>
      <c r="I3991" s="20"/>
      <c r="J3991" s="20"/>
      <c r="K3991" s="20"/>
      <c r="M3991" s="20"/>
      <c r="O3991" s="116"/>
    </row>
    <row r="3992" spans="3:15" s="5" customFormat="1">
      <c r="C3992" s="120"/>
      <c r="G3992" s="20"/>
      <c r="I3992" s="20"/>
      <c r="J3992" s="20"/>
      <c r="K3992" s="20"/>
      <c r="M3992" s="20"/>
      <c r="O3992" s="116"/>
    </row>
    <row r="3993" spans="3:15" s="5" customFormat="1">
      <c r="C3993" s="120"/>
      <c r="G3993" s="20"/>
      <c r="I3993" s="20"/>
      <c r="J3993" s="20"/>
      <c r="K3993" s="20"/>
      <c r="M3993" s="20"/>
      <c r="O3993" s="116"/>
    </row>
    <row r="3994" spans="3:15" s="5" customFormat="1">
      <c r="C3994" s="120"/>
      <c r="G3994" s="20"/>
      <c r="I3994" s="20"/>
      <c r="J3994" s="20"/>
      <c r="K3994" s="20"/>
      <c r="M3994" s="20"/>
      <c r="O3994" s="116"/>
    </row>
    <row r="3995" spans="3:15" s="5" customFormat="1">
      <c r="C3995" s="120"/>
      <c r="G3995" s="20"/>
      <c r="I3995" s="20"/>
      <c r="J3995" s="20"/>
      <c r="K3995" s="20"/>
      <c r="M3995" s="20"/>
      <c r="O3995" s="116"/>
    </row>
    <row r="3996" spans="3:15" s="5" customFormat="1">
      <c r="C3996" s="120"/>
      <c r="G3996" s="20"/>
      <c r="I3996" s="20"/>
      <c r="J3996" s="20"/>
      <c r="K3996" s="20"/>
      <c r="M3996" s="20"/>
      <c r="O3996" s="116"/>
    </row>
    <row r="3997" spans="3:15" s="5" customFormat="1">
      <c r="C3997" s="120"/>
      <c r="G3997" s="20"/>
      <c r="I3997" s="20"/>
      <c r="J3997" s="20"/>
      <c r="K3997" s="20"/>
      <c r="M3997" s="20"/>
      <c r="O3997" s="116"/>
    </row>
    <row r="3998" spans="3:15" s="5" customFormat="1">
      <c r="C3998" s="120"/>
      <c r="G3998" s="20"/>
      <c r="I3998" s="20"/>
      <c r="J3998" s="20"/>
      <c r="K3998" s="20"/>
      <c r="M3998" s="20"/>
      <c r="O3998" s="116"/>
    </row>
    <row r="3999" spans="3:15" s="5" customFormat="1">
      <c r="C3999" s="120"/>
      <c r="G3999" s="20"/>
      <c r="I3999" s="20"/>
      <c r="J3999" s="20"/>
      <c r="K3999" s="20"/>
      <c r="M3999" s="20"/>
      <c r="O3999" s="116"/>
    </row>
    <row r="4000" spans="3:15" s="5" customFormat="1">
      <c r="C4000" s="120"/>
      <c r="G4000" s="20"/>
      <c r="I4000" s="20"/>
      <c r="J4000" s="20"/>
      <c r="K4000" s="20"/>
      <c r="M4000" s="20"/>
      <c r="O4000" s="116"/>
    </row>
    <row r="4001" spans="3:15" s="5" customFormat="1">
      <c r="C4001" s="120"/>
      <c r="G4001" s="20"/>
      <c r="I4001" s="20"/>
      <c r="J4001" s="20"/>
      <c r="K4001" s="20"/>
      <c r="M4001" s="20"/>
      <c r="O4001" s="116"/>
    </row>
    <row r="4002" spans="3:15" s="5" customFormat="1">
      <c r="C4002" s="120"/>
      <c r="G4002" s="20"/>
      <c r="I4002" s="20"/>
      <c r="J4002" s="20"/>
      <c r="K4002" s="20"/>
      <c r="M4002" s="20"/>
      <c r="O4002" s="116"/>
    </row>
    <row r="4003" spans="3:15" s="5" customFormat="1">
      <c r="C4003" s="120"/>
      <c r="G4003" s="20"/>
      <c r="I4003" s="20"/>
      <c r="J4003" s="20"/>
      <c r="K4003" s="20"/>
      <c r="M4003" s="20"/>
      <c r="O4003" s="116"/>
    </row>
    <row r="4004" spans="3:15" s="5" customFormat="1">
      <c r="C4004" s="120"/>
      <c r="G4004" s="20"/>
      <c r="I4004" s="20"/>
      <c r="J4004" s="20"/>
      <c r="K4004" s="20"/>
      <c r="M4004" s="20"/>
      <c r="O4004" s="116"/>
    </row>
    <row r="4005" spans="3:15" s="5" customFormat="1">
      <c r="C4005" s="120"/>
      <c r="G4005" s="20"/>
      <c r="I4005" s="20"/>
      <c r="J4005" s="20"/>
      <c r="K4005" s="20"/>
      <c r="M4005" s="20"/>
      <c r="O4005" s="116"/>
    </row>
    <row r="4006" spans="3:15" s="5" customFormat="1">
      <c r="C4006" s="120"/>
      <c r="G4006" s="20"/>
      <c r="I4006" s="20"/>
      <c r="J4006" s="20"/>
      <c r="K4006" s="20"/>
      <c r="M4006" s="20"/>
      <c r="O4006" s="116"/>
    </row>
    <row r="4007" spans="3:15" s="5" customFormat="1">
      <c r="C4007" s="120"/>
      <c r="G4007" s="20"/>
      <c r="I4007" s="20"/>
      <c r="J4007" s="20"/>
      <c r="K4007" s="20"/>
      <c r="M4007" s="20"/>
      <c r="O4007" s="116"/>
    </row>
    <row r="4008" spans="3:15" s="5" customFormat="1">
      <c r="C4008" s="120"/>
      <c r="G4008" s="20"/>
      <c r="I4008" s="20"/>
      <c r="J4008" s="20"/>
      <c r="K4008" s="20"/>
      <c r="M4008" s="20"/>
      <c r="O4008" s="116"/>
    </row>
    <row r="4009" spans="3:15" s="5" customFormat="1">
      <c r="C4009" s="120"/>
      <c r="G4009" s="20"/>
      <c r="I4009" s="20"/>
      <c r="J4009" s="20"/>
      <c r="K4009" s="20"/>
      <c r="M4009" s="20"/>
      <c r="O4009" s="116"/>
    </row>
    <row r="4010" spans="3:15" s="5" customFormat="1">
      <c r="C4010" s="120"/>
      <c r="G4010" s="20"/>
      <c r="I4010" s="20"/>
      <c r="J4010" s="20"/>
      <c r="K4010" s="20"/>
      <c r="M4010" s="20"/>
      <c r="O4010" s="116"/>
    </row>
    <row r="4011" spans="3:15" s="5" customFormat="1">
      <c r="C4011" s="120"/>
      <c r="G4011" s="20"/>
      <c r="I4011" s="20"/>
      <c r="J4011" s="20"/>
      <c r="K4011" s="20"/>
      <c r="M4011" s="20"/>
      <c r="O4011" s="116"/>
    </row>
    <row r="4012" spans="3:15" s="5" customFormat="1">
      <c r="C4012" s="120"/>
      <c r="G4012" s="20"/>
      <c r="I4012" s="20"/>
      <c r="J4012" s="20"/>
      <c r="K4012" s="20"/>
      <c r="M4012" s="20"/>
      <c r="O4012" s="116"/>
    </row>
    <row r="4013" spans="3:15" s="5" customFormat="1">
      <c r="C4013" s="120"/>
      <c r="G4013" s="20"/>
      <c r="I4013" s="20"/>
      <c r="J4013" s="20"/>
      <c r="K4013" s="20"/>
      <c r="M4013" s="20"/>
      <c r="O4013" s="116"/>
    </row>
    <row r="4014" spans="3:15" s="5" customFormat="1">
      <c r="C4014" s="120"/>
      <c r="G4014" s="20"/>
      <c r="I4014" s="20"/>
      <c r="J4014" s="20"/>
      <c r="K4014" s="20"/>
      <c r="M4014" s="20"/>
      <c r="O4014" s="116"/>
    </row>
    <row r="4015" spans="3:15" s="5" customFormat="1">
      <c r="C4015" s="120"/>
      <c r="G4015" s="20"/>
      <c r="I4015" s="20"/>
      <c r="J4015" s="20"/>
      <c r="K4015" s="20"/>
      <c r="M4015" s="20"/>
      <c r="O4015" s="116"/>
    </row>
    <row r="4016" spans="3:15" s="5" customFormat="1">
      <c r="C4016" s="120"/>
      <c r="G4016" s="20"/>
      <c r="I4016" s="20"/>
      <c r="J4016" s="20"/>
      <c r="K4016" s="20"/>
      <c r="M4016" s="20"/>
      <c r="O4016" s="116"/>
    </row>
    <row r="4017" spans="3:15" s="5" customFormat="1">
      <c r="C4017" s="120"/>
      <c r="G4017" s="20"/>
      <c r="I4017" s="20"/>
      <c r="J4017" s="20"/>
      <c r="K4017" s="20"/>
      <c r="M4017" s="20"/>
      <c r="O4017" s="116"/>
    </row>
    <row r="4018" spans="3:15" s="5" customFormat="1">
      <c r="C4018" s="120"/>
      <c r="G4018" s="20"/>
      <c r="I4018" s="20"/>
      <c r="J4018" s="20"/>
      <c r="K4018" s="20"/>
      <c r="M4018" s="20"/>
      <c r="O4018" s="116"/>
    </row>
    <row r="4019" spans="3:15" s="5" customFormat="1">
      <c r="C4019" s="120"/>
      <c r="G4019" s="20"/>
      <c r="I4019" s="20"/>
      <c r="J4019" s="20"/>
      <c r="K4019" s="20"/>
      <c r="M4019" s="20"/>
      <c r="O4019" s="116"/>
    </row>
    <row r="4020" spans="3:15" s="5" customFormat="1">
      <c r="C4020" s="120"/>
      <c r="G4020" s="20"/>
      <c r="I4020" s="20"/>
      <c r="J4020" s="20"/>
      <c r="K4020" s="20"/>
      <c r="M4020" s="20"/>
      <c r="O4020" s="116"/>
    </row>
    <row r="4021" spans="3:15" s="5" customFormat="1">
      <c r="C4021" s="120"/>
      <c r="G4021" s="20"/>
      <c r="I4021" s="20"/>
      <c r="J4021" s="20"/>
      <c r="K4021" s="20"/>
      <c r="M4021" s="20"/>
      <c r="O4021" s="116"/>
    </row>
    <row r="4022" spans="3:15" s="5" customFormat="1">
      <c r="C4022" s="120"/>
      <c r="G4022" s="20"/>
      <c r="I4022" s="20"/>
      <c r="J4022" s="20"/>
      <c r="K4022" s="20"/>
      <c r="M4022" s="20"/>
      <c r="O4022" s="116"/>
    </row>
    <row r="4023" spans="3:15" s="5" customFormat="1">
      <c r="C4023" s="120"/>
      <c r="G4023" s="20"/>
      <c r="I4023" s="20"/>
      <c r="J4023" s="20"/>
      <c r="K4023" s="20"/>
      <c r="M4023" s="20"/>
      <c r="O4023" s="116"/>
    </row>
    <row r="4024" spans="3:15" s="5" customFormat="1">
      <c r="C4024" s="120"/>
      <c r="G4024" s="20"/>
      <c r="I4024" s="20"/>
      <c r="J4024" s="20"/>
      <c r="K4024" s="20"/>
      <c r="M4024" s="20"/>
      <c r="O4024" s="116"/>
    </row>
    <row r="4025" spans="3:15" s="5" customFormat="1">
      <c r="C4025" s="120"/>
      <c r="G4025" s="20"/>
      <c r="I4025" s="20"/>
      <c r="J4025" s="20"/>
      <c r="K4025" s="20"/>
      <c r="M4025" s="20"/>
      <c r="O4025" s="116"/>
    </row>
    <row r="4026" spans="3:15" s="5" customFormat="1">
      <c r="C4026" s="120"/>
      <c r="G4026" s="20"/>
      <c r="I4026" s="20"/>
      <c r="J4026" s="20"/>
      <c r="K4026" s="20"/>
      <c r="M4026" s="20"/>
      <c r="O4026" s="116"/>
    </row>
    <row r="4027" spans="3:15" s="5" customFormat="1">
      <c r="C4027" s="120"/>
      <c r="G4027" s="20"/>
      <c r="I4027" s="20"/>
      <c r="J4027" s="20"/>
      <c r="K4027" s="20"/>
      <c r="M4027" s="20"/>
      <c r="O4027" s="116"/>
    </row>
    <row r="4028" spans="3:15" s="5" customFormat="1">
      <c r="C4028" s="120"/>
      <c r="G4028" s="20"/>
      <c r="I4028" s="20"/>
      <c r="J4028" s="20"/>
      <c r="K4028" s="20"/>
      <c r="M4028" s="20"/>
      <c r="O4028" s="116"/>
    </row>
    <row r="4029" spans="3:15" s="5" customFormat="1">
      <c r="C4029" s="120"/>
      <c r="G4029" s="20"/>
      <c r="I4029" s="20"/>
      <c r="J4029" s="20"/>
      <c r="K4029" s="20"/>
      <c r="M4029" s="20"/>
      <c r="O4029" s="116"/>
    </row>
    <row r="4030" spans="3:15" s="5" customFormat="1">
      <c r="C4030" s="120"/>
      <c r="G4030" s="20"/>
      <c r="I4030" s="20"/>
      <c r="J4030" s="20"/>
      <c r="K4030" s="20"/>
      <c r="M4030" s="20"/>
      <c r="O4030" s="116"/>
    </row>
    <row r="4031" spans="3:15" s="5" customFormat="1">
      <c r="C4031" s="120"/>
      <c r="G4031" s="20"/>
      <c r="I4031" s="20"/>
      <c r="J4031" s="20"/>
      <c r="K4031" s="20"/>
      <c r="M4031" s="20"/>
      <c r="O4031" s="116"/>
    </row>
    <row r="4032" spans="3:15" s="5" customFormat="1">
      <c r="C4032" s="120"/>
      <c r="G4032" s="20"/>
      <c r="I4032" s="20"/>
      <c r="J4032" s="20"/>
      <c r="K4032" s="20"/>
      <c r="M4032" s="20"/>
      <c r="O4032" s="116"/>
    </row>
    <row r="4033" spans="3:15" s="5" customFormat="1">
      <c r="C4033" s="120"/>
      <c r="G4033" s="20"/>
      <c r="I4033" s="20"/>
      <c r="J4033" s="20"/>
      <c r="K4033" s="20"/>
      <c r="M4033" s="20"/>
      <c r="O4033" s="116"/>
    </row>
    <row r="4034" spans="3:15" s="5" customFormat="1">
      <c r="C4034" s="120"/>
      <c r="G4034" s="20"/>
      <c r="I4034" s="20"/>
      <c r="J4034" s="20"/>
      <c r="K4034" s="20"/>
      <c r="M4034" s="20"/>
      <c r="O4034" s="116"/>
    </row>
    <row r="4035" spans="3:15" s="5" customFormat="1">
      <c r="C4035" s="120"/>
      <c r="G4035" s="20"/>
      <c r="I4035" s="20"/>
      <c r="J4035" s="20"/>
      <c r="K4035" s="20"/>
      <c r="M4035" s="20"/>
      <c r="O4035" s="116"/>
    </row>
    <row r="4036" spans="3:15" s="5" customFormat="1">
      <c r="C4036" s="120"/>
      <c r="G4036" s="20"/>
      <c r="I4036" s="20"/>
      <c r="J4036" s="20"/>
      <c r="K4036" s="20"/>
      <c r="M4036" s="20"/>
      <c r="O4036" s="116"/>
    </row>
    <row r="4037" spans="3:15" s="5" customFormat="1">
      <c r="C4037" s="120"/>
      <c r="G4037" s="20"/>
      <c r="I4037" s="20"/>
      <c r="J4037" s="20"/>
      <c r="K4037" s="20"/>
      <c r="M4037" s="20"/>
      <c r="O4037" s="116"/>
    </row>
    <row r="4038" spans="3:15" s="5" customFormat="1">
      <c r="C4038" s="120"/>
      <c r="G4038" s="20"/>
      <c r="I4038" s="20"/>
      <c r="J4038" s="20"/>
      <c r="K4038" s="20"/>
      <c r="M4038" s="20"/>
      <c r="O4038" s="116"/>
    </row>
    <row r="4039" spans="3:15" s="5" customFormat="1">
      <c r="C4039" s="120"/>
      <c r="G4039" s="20"/>
      <c r="I4039" s="20"/>
      <c r="J4039" s="20"/>
      <c r="K4039" s="20"/>
      <c r="M4039" s="20"/>
      <c r="O4039" s="116"/>
    </row>
    <row r="4040" spans="3:15" s="5" customFormat="1">
      <c r="C4040" s="120"/>
      <c r="G4040" s="20"/>
      <c r="I4040" s="20"/>
      <c r="J4040" s="20"/>
      <c r="K4040" s="20"/>
      <c r="M4040" s="20"/>
      <c r="O4040" s="116"/>
    </row>
    <row r="4041" spans="3:15" s="5" customFormat="1">
      <c r="C4041" s="120"/>
      <c r="G4041" s="20"/>
      <c r="I4041" s="20"/>
      <c r="J4041" s="20"/>
      <c r="K4041" s="20"/>
      <c r="M4041" s="20"/>
      <c r="O4041" s="116"/>
    </row>
    <row r="4042" spans="3:15" s="5" customFormat="1">
      <c r="C4042" s="120"/>
      <c r="G4042" s="20"/>
      <c r="I4042" s="20"/>
      <c r="J4042" s="20"/>
      <c r="K4042" s="20"/>
      <c r="M4042" s="20"/>
      <c r="O4042" s="116"/>
    </row>
    <row r="4043" spans="3:15" s="5" customFormat="1">
      <c r="C4043" s="120"/>
      <c r="G4043" s="20"/>
      <c r="I4043" s="20"/>
      <c r="J4043" s="20"/>
      <c r="K4043" s="20"/>
      <c r="M4043" s="20"/>
      <c r="O4043" s="116"/>
    </row>
    <row r="4044" spans="3:15" s="5" customFormat="1">
      <c r="C4044" s="120"/>
      <c r="G4044" s="20"/>
      <c r="I4044" s="20"/>
      <c r="J4044" s="20"/>
      <c r="K4044" s="20"/>
      <c r="M4044" s="20"/>
      <c r="O4044" s="116"/>
    </row>
    <row r="4045" spans="3:15" s="5" customFormat="1">
      <c r="C4045" s="120"/>
      <c r="G4045" s="20"/>
      <c r="I4045" s="20"/>
      <c r="J4045" s="20"/>
      <c r="K4045" s="20"/>
      <c r="M4045" s="20"/>
      <c r="O4045" s="116"/>
    </row>
    <row r="4046" spans="3:15" s="5" customFormat="1">
      <c r="C4046" s="120"/>
      <c r="G4046" s="20"/>
      <c r="I4046" s="20"/>
      <c r="J4046" s="20"/>
      <c r="K4046" s="20"/>
      <c r="M4046" s="20"/>
      <c r="O4046" s="116"/>
    </row>
    <row r="4047" spans="3:15" s="5" customFormat="1">
      <c r="C4047" s="120"/>
      <c r="G4047" s="20"/>
      <c r="I4047" s="20"/>
      <c r="J4047" s="20"/>
      <c r="K4047" s="20"/>
      <c r="M4047" s="20"/>
      <c r="O4047" s="116"/>
    </row>
    <row r="4048" spans="3:15" s="5" customFormat="1">
      <c r="C4048" s="120"/>
      <c r="G4048" s="20"/>
      <c r="I4048" s="20"/>
      <c r="J4048" s="20"/>
      <c r="K4048" s="20"/>
      <c r="M4048" s="20"/>
      <c r="O4048" s="116"/>
    </row>
    <row r="4049" spans="3:15" s="5" customFormat="1">
      <c r="C4049" s="120"/>
      <c r="G4049" s="20"/>
      <c r="I4049" s="20"/>
      <c r="J4049" s="20"/>
      <c r="K4049" s="20"/>
      <c r="M4049" s="20"/>
      <c r="O4049" s="116"/>
    </row>
    <row r="4050" spans="3:15" s="5" customFormat="1">
      <c r="C4050" s="120"/>
      <c r="G4050" s="20"/>
      <c r="I4050" s="20"/>
      <c r="J4050" s="20"/>
      <c r="K4050" s="20"/>
      <c r="M4050" s="20"/>
      <c r="O4050" s="116"/>
    </row>
    <row r="4051" spans="3:15" s="5" customFormat="1">
      <c r="C4051" s="120"/>
      <c r="G4051" s="20"/>
      <c r="I4051" s="20"/>
      <c r="J4051" s="20"/>
      <c r="K4051" s="20"/>
      <c r="M4051" s="20"/>
      <c r="O4051" s="116"/>
    </row>
    <row r="4052" spans="3:15" s="5" customFormat="1">
      <c r="C4052" s="120"/>
      <c r="G4052" s="20"/>
      <c r="I4052" s="20"/>
      <c r="J4052" s="20"/>
      <c r="K4052" s="20"/>
      <c r="M4052" s="20"/>
      <c r="O4052" s="116"/>
    </row>
    <row r="4053" spans="3:15" s="5" customFormat="1">
      <c r="C4053" s="120"/>
      <c r="G4053" s="20"/>
      <c r="I4053" s="20"/>
      <c r="J4053" s="20"/>
      <c r="K4053" s="20"/>
      <c r="M4053" s="20"/>
      <c r="O4053" s="116"/>
    </row>
    <row r="4054" spans="3:15" s="5" customFormat="1">
      <c r="C4054" s="120"/>
      <c r="G4054" s="20"/>
      <c r="I4054" s="20"/>
      <c r="J4054" s="20"/>
      <c r="K4054" s="20"/>
      <c r="M4054" s="20"/>
      <c r="O4054" s="116"/>
    </row>
    <row r="4055" spans="3:15" s="5" customFormat="1">
      <c r="C4055" s="120"/>
      <c r="G4055" s="20"/>
      <c r="I4055" s="20"/>
      <c r="J4055" s="20"/>
      <c r="K4055" s="20"/>
      <c r="M4055" s="20"/>
      <c r="O4055" s="116"/>
    </row>
    <row r="4056" spans="3:15" s="5" customFormat="1">
      <c r="C4056" s="120"/>
      <c r="G4056" s="20"/>
      <c r="I4056" s="20"/>
      <c r="J4056" s="20"/>
      <c r="K4056" s="20"/>
      <c r="M4056" s="20"/>
      <c r="O4056" s="116"/>
    </row>
    <row r="4057" spans="3:15" s="5" customFormat="1">
      <c r="C4057" s="120"/>
      <c r="G4057" s="20"/>
      <c r="I4057" s="20"/>
      <c r="J4057" s="20"/>
      <c r="K4057" s="20"/>
      <c r="M4057" s="20"/>
      <c r="O4057" s="116"/>
    </row>
    <row r="4058" spans="3:15" s="5" customFormat="1">
      <c r="C4058" s="120"/>
      <c r="G4058" s="20"/>
      <c r="I4058" s="20"/>
      <c r="J4058" s="20"/>
      <c r="K4058" s="20"/>
      <c r="M4058" s="20"/>
      <c r="O4058" s="116"/>
    </row>
    <row r="4059" spans="3:15" s="5" customFormat="1">
      <c r="C4059" s="120"/>
      <c r="G4059" s="20"/>
      <c r="I4059" s="20"/>
      <c r="J4059" s="20"/>
      <c r="K4059" s="20"/>
      <c r="M4059" s="20"/>
      <c r="O4059" s="116"/>
    </row>
    <row r="4060" spans="3:15" s="5" customFormat="1">
      <c r="C4060" s="120"/>
      <c r="G4060" s="20"/>
      <c r="I4060" s="20"/>
      <c r="J4060" s="20"/>
      <c r="K4060" s="20"/>
      <c r="M4060" s="20"/>
      <c r="O4060" s="116"/>
    </row>
    <row r="4061" spans="3:15" s="5" customFormat="1">
      <c r="C4061" s="120"/>
      <c r="G4061" s="20"/>
      <c r="I4061" s="20"/>
      <c r="J4061" s="20"/>
      <c r="K4061" s="20"/>
      <c r="M4061" s="20"/>
      <c r="O4061" s="116"/>
    </row>
    <row r="4062" spans="3:15" s="5" customFormat="1">
      <c r="C4062" s="120"/>
      <c r="G4062" s="20"/>
      <c r="I4062" s="20"/>
      <c r="J4062" s="20"/>
      <c r="K4062" s="20"/>
      <c r="M4062" s="20"/>
      <c r="O4062" s="116"/>
    </row>
    <row r="4063" spans="3:15" s="5" customFormat="1">
      <c r="C4063" s="120"/>
      <c r="G4063" s="20"/>
      <c r="I4063" s="20"/>
      <c r="J4063" s="20"/>
      <c r="K4063" s="20"/>
      <c r="M4063" s="20"/>
      <c r="O4063" s="116"/>
    </row>
    <row r="4064" spans="3:15" s="5" customFormat="1">
      <c r="C4064" s="120"/>
      <c r="G4064" s="20"/>
      <c r="I4064" s="20"/>
      <c r="J4064" s="20"/>
      <c r="K4064" s="20"/>
      <c r="M4064" s="20"/>
      <c r="O4064" s="116"/>
    </row>
    <row r="4065" spans="3:15" s="5" customFormat="1">
      <c r="C4065" s="120"/>
      <c r="G4065" s="20"/>
      <c r="I4065" s="20"/>
      <c r="J4065" s="20"/>
      <c r="K4065" s="20"/>
      <c r="M4065" s="20"/>
      <c r="O4065" s="116"/>
    </row>
    <row r="4066" spans="3:15" s="5" customFormat="1">
      <c r="C4066" s="120"/>
      <c r="G4066" s="20"/>
      <c r="I4066" s="20"/>
      <c r="J4066" s="20"/>
      <c r="K4066" s="20"/>
      <c r="M4066" s="20"/>
      <c r="O4066" s="116"/>
    </row>
    <row r="4067" spans="3:15" s="5" customFormat="1">
      <c r="C4067" s="120"/>
      <c r="G4067" s="20"/>
      <c r="I4067" s="20"/>
      <c r="J4067" s="20"/>
      <c r="K4067" s="20"/>
      <c r="M4067" s="20"/>
      <c r="O4067" s="116"/>
    </row>
    <row r="4068" spans="3:15" s="5" customFormat="1">
      <c r="C4068" s="120"/>
      <c r="G4068" s="20"/>
      <c r="I4068" s="20"/>
      <c r="J4068" s="20"/>
      <c r="K4068" s="20"/>
      <c r="M4068" s="20"/>
      <c r="O4068" s="116"/>
    </row>
    <row r="4069" spans="3:15" s="5" customFormat="1">
      <c r="C4069" s="120"/>
      <c r="G4069" s="20"/>
      <c r="I4069" s="20"/>
      <c r="J4069" s="20"/>
      <c r="K4069" s="20"/>
      <c r="M4069" s="20"/>
      <c r="O4069" s="116"/>
    </row>
    <row r="4070" spans="3:15" s="5" customFormat="1">
      <c r="C4070" s="120"/>
      <c r="G4070" s="20"/>
      <c r="I4070" s="20"/>
      <c r="J4070" s="20"/>
      <c r="K4070" s="20"/>
      <c r="M4070" s="20"/>
      <c r="O4070" s="116"/>
    </row>
    <row r="4071" spans="3:15" s="5" customFormat="1">
      <c r="C4071" s="120"/>
      <c r="G4071" s="20"/>
      <c r="I4071" s="20"/>
      <c r="J4071" s="20"/>
      <c r="K4071" s="20"/>
      <c r="M4071" s="20"/>
      <c r="O4071" s="116"/>
    </row>
    <row r="4072" spans="3:15" s="5" customFormat="1">
      <c r="C4072" s="120"/>
      <c r="G4072" s="20"/>
      <c r="I4072" s="20"/>
      <c r="J4072" s="20"/>
      <c r="K4072" s="20"/>
      <c r="M4072" s="20"/>
      <c r="O4072" s="116"/>
    </row>
    <row r="4073" spans="3:15" s="5" customFormat="1">
      <c r="C4073" s="120"/>
      <c r="G4073" s="20"/>
      <c r="I4073" s="20"/>
      <c r="J4073" s="20"/>
      <c r="K4073" s="20"/>
      <c r="M4073" s="20"/>
      <c r="O4073" s="116"/>
    </row>
    <row r="4074" spans="3:15" s="5" customFormat="1">
      <c r="C4074" s="120"/>
      <c r="G4074" s="20"/>
      <c r="I4074" s="20"/>
      <c r="J4074" s="20"/>
      <c r="K4074" s="20"/>
      <c r="M4074" s="20"/>
      <c r="O4074" s="116"/>
    </row>
    <row r="4075" spans="3:15" s="5" customFormat="1">
      <c r="C4075" s="120"/>
      <c r="G4075" s="20"/>
      <c r="I4075" s="20"/>
      <c r="J4075" s="20"/>
      <c r="K4075" s="20"/>
      <c r="M4075" s="20"/>
      <c r="O4075" s="116"/>
    </row>
    <row r="4076" spans="3:15" s="5" customFormat="1">
      <c r="C4076" s="120"/>
      <c r="G4076" s="20"/>
      <c r="I4076" s="20"/>
      <c r="J4076" s="20"/>
      <c r="K4076" s="20"/>
      <c r="M4076" s="20"/>
      <c r="O4076" s="116"/>
    </row>
    <row r="4077" spans="3:15" s="5" customFormat="1">
      <c r="C4077" s="120"/>
      <c r="G4077" s="20"/>
      <c r="I4077" s="20"/>
      <c r="J4077" s="20"/>
      <c r="K4077" s="20"/>
      <c r="M4077" s="20"/>
      <c r="O4077" s="116"/>
    </row>
    <row r="4078" spans="3:15" s="5" customFormat="1">
      <c r="C4078" s="120"/>
      <c r="G4078" s="20"/>
      <c r="I4078" s="20"/>
      <c r="J4078" s="20"/>
      <c r="K4078" s="20"/>
      <c r="M4078" s="20"/>
      <c r="O4078" s="116"/>
    </row>
    <row r="4079" spans="3:15" s="5" customFormat="1">
      <c r="C4079" s="120"/>
      <c r="G4079" s="20"/>
      <c r="I4079" s="20"/>
      <c r="J4079" s="20"/>
      <c r="K4079" s="20"/>
      <c r="M4079" s="20"/>
      <c r="O4079" s="116"/>
    </row>
    <row r="4080" spans="3:15" s="5" customFormat="1">
      <c r="C4080" s="120"/>
      <c r="G4080" s="20"/>
      <c r="I4080" s="20"/>
      <c r="J4080" s="20"/>
      <c r="K4080" s="20"/>
      <c r="M4080" s="20"/>
      <c r="O4080" s="116"/>
    </row>
    <row r="4081" spans="3:15" s="5" customFormat="1">
      <c r="C4081" s="120"/>
      <c r="G4081" s="20"/>
      <c r="I4081" s="20"/>
      <c r="J4081" s="20"/>
      <c r="K4081" s="20"/>
      <c r="M4081" s="20"/>
      <c r="O4081" s="116"/>
    </row>
    <row r="4082" spans="3:15" s="5" customFormat="1">
      <c r="C4082" s="120"/>
      <c r="G4082" s="20"/>
      <c r="I4082" s="20"/>
      <c r="J4082" s="20"/>
      <c r="K4082" s="20"/>
      <c r="M4082" s="20"/>
      <c r="O4082" s="116"/>
    </row>
    <row r="4083" spans="3:15" s="5" customFormat="1">
      <c r="C4083" s="120"/>
      <c r="G4083" s="20"/>
      <c r="I4083" s="20"/>
      <c r="J4083" s="20"/>
      <c r="K4083" s="20"/>
      <c r="M4083" s="20"/>
      <c r="O4083" s="116"/>
    </row>
    <row r="4084" spans="3:15" s="5" customFormat="1">
      <c r="C4084" s="120"/>
      <c r="G4084" s="20"/>
      <c r="I4084" s="20"/>
      <c r="J4084" s="20"/>
      <c r="K4084" s="20"/>
      <c r="M4084" s="20"/>
      <c r="O4084" s="116"/>
    </row>
    <row r="4085" spans="3:15" s="5" customFormat="1">
      <c r="C4085" s="120"/>
      <c r="G4085" s="20"/>
      <c r="I4085" s="20"/>
      <c r="J4085" s="20"/>
      <c r="K4085" s="20"/>
      <c r="M4085" s="20"/>
      <c r="O4085" s="116"/>
    </row>
    <row r="4086" spans="3:15" s="5" customFormat="1">
      <c r="C4086" s="120"/>
      <c r="G4086" s="20"/>
      <c r="I4086" s="20"/>
      <c r="J4086" s="20"/>
      <c r="K4086" s="20"/>
      <c r="M4086" s="20"/>
      <c r="O4086" s="116"/>
    </row>
    <row r="4087" spans="3:15" s="5" customFormat="1">
      <c r="C4087" s="120"/>
      <c r="G4087" s="20"/>
      <c r="I4087" s="20"/>
      <c r="J4087" s="20"/>
      <c r="K4087" s="20"/>
      <c r="M4087" s="20"/>
      <c r="O4087" s="116"/>
    </row>
    <row r="4088" spans="3:15" s="5" customFormat="1">
      <c r="C4088" s="120"/>
      <c r="G4088" s="20"/>
      <c r="I4088" s="20"/>
      <c r="J4088" s="20"/>
      <c r="K4088" s="20"/>
      <c r="M4088" s="20"/>
      <c r="O4088" s="116"/>
    </row>
    <row r="4089" spans="3:15" s="5" customFormat="1">
      <c r="C4089" s="120"/>
      <c r="G4089" s="20"/>
      <c r="I4089" s="20"/>
      <c r="J4089" s="20"/>
      <c r="K4089" s="20"/>
      <c r="M4089" s="20"/>
      <c r="O4089" s="116"/>
    </row>
    <row r="4090" spans="3:15" s="5" customFormat="1">
      <c r="C4090" s="120"/>
      <c r="G4090" s="20"/>
      <c r="I4090" s="20"/>
      <c r="J4090" s="20"/>
      <c r="K4090" s="20"/>
      <c r="M4090" s="20"/>
      <c r="O4090" s="116"/>
    </row>
    <row r="4091" spans="3:15" s="5" customFormat="1">
      <c r="C4091" s="120"/>
      <c r="G4091" s="20"/>
      <c r="I4091" s="20"/>
      <c r="J4091" s="20"/>
      <c r="K4091" s="20"/>
      <c r="M4091" s="20"/>
      <c r="O4091" s="116"/>
    </row>
    <row r="4092" spans="3:15" s="5" customFormat="1">
      <c r="C4092" s="120"/>
      <c r="G4092" s="20"/>
      <c r="I4092" s="20"/>
      <c r="J4092" s="20"/>
      <c r="K4092" s="20"/>
      <c r="M4092" s="20"/>
      <c r="O4092" s="116"/>
    </row>
    <row r="4093" spans="3:15" s="5" customFormat="1">
      <c r="C4093" s="120"/>
      <c r="G4093" s="20"/>
      <c r="I4093" s="20"/>
      <c r="J4093" s="20"/>
      <c r="K4093" s="20"/>
      <c r="M4093" s="20"/>
      <c r="O4093" s="116"/>
    </row>
    <row r="4094" spans="3:15" s="5" customFormat="1">
      <c r="C4094" s="120"/>
      <c r="G4094" s="20"/>
      <c r="I4094" s="20"/>
      <c r="J4094" s="20"/>
      <c r="K4094" s="20"/>
      <c r="M4094" s="20"/>
      <c r="O4094" s="116"/>
    </row>
    <row r="4095" spans="3:15" s="5" customFormat="1">
      <c r="C4095" s="120"/>
      <c r="G4095" s="20"/>
      <c r="I4095" s="20"/>
      <c r="J4095" s="20"/>
      <c r="K4095" s="20"/>
      <c r="M4095" s="20"/>
      <c r="O4095" s="116"/>
    </row>
    <row r="4096" spans="3:15" s="5" customFormat="1">
      <c r="C4096" s="120"/>
      <c r="G4096" s="20"/>
      <c r="I4096" s="20"/>
      <c r="J4096" s="20"/>
      <c r="K4096" s="20"/>
      <c r="M4096" s="20"/>
      <c r="O4096" s="116"/>
    </row>
    <row r="4097" spans="3:15" s="5" customFormat="1">
      <c r="C4097" s="120"/>
      <c r="G4097" s="20"/>
      <c r="I4097" s="20"/>
      <c r="J4097" s="20"/>
      <c r="K4097" s="20"/>
      <c r="M4097" s="20"/>
      <c r="O4097" s="116"/>
    </row>
    <row r="4098" spans="3:15" s="5" customFormat="1">
      <c r="C4098" s="120"/>
      <c r="G4098" s="20"/>
      <c r="I4098" s="20"/>
      <c r="J4098" s="20"/>
      <c r="K4098" s="20"/>
      <c r="M4098" s="20"/>
      <c r="O4098" s="116"/>
    </row>
    <row r="4099" spans="3:15" s="5" customFormat="1">
      <c r="C4099" s="120"/>
      <c r="G4099" s="20"/>
      <c r="I4099" s="20"/>
      <c r="J4099" s="20"/>
      <c r="K4099" s="20"/>
      <c r="M4099" s="20"/>
      <c r="O4099" s="116"/>
    </row>
    <row r="4100" spans="3:15" s="5" customFormat="1">
      <c r="C4100" s="120"/>
      <c r="G4100" s="20"/>
      <c r="I4100" s="20"/>
      <c r="J4100" s="20"/>
      <c r="K4100" s="20"/>
      <c r="M4100" s="20"/>
      <c r="O4100" s="116"/>
    </row>
    <row r="4101" spans="3:15" s="5" customFormat="1">
      <c r="C4101" s="120"/>
      <c r="G4101" s="20"/>
      <c r="I4101" s="20"/>
      <c r="J4101" s="20"/>
      <c r="K4101" s="20"/>
      <c r="M4101" s="20"/>
      <c r="O4101" s="116"/>
    </row>
    <row r="4102" spans="3:15" s="5" customFormat="1">
      <c r="C4102" s="120"/>
      <c r="G4102" s="20"/>
      <c r="I4102" s="20"/>
      <c r="J4102" s="20"/>
      <c r="K4102" s="20"/>
      <c r="M4102" s="20"/>
      <c r="O4102" s="116"/>
    </row>
    <row r="4103" spans="3:15" s="5" customFormat="1">
      <c r="C4103" s="120"/>
      <c r="G4103" s="20"/>
      <c r="I4103" s="20"/>
      <c r="J4103" s="20"/>
      <c r="K4103" s="20"/>
      <c r="M4103" s="20"/>
      <c r="O4103" s="116"/>
    </row>
    <row r="4104" spans="3:15" s="5" customFormat="1">
      <c r="C4104" s="120"/>
      <c r="G4104" s="20"/>
      <c r="I4104" s="20"/>
      <c r="J4104" s="20"/>
      <c r="K4104" s="20"/>
      <c r="M4104" s="20"/>
      <c r="O4104" s="116"/>
    </row>
    <row r="4105" spans="3:15" s="5" customFormat="1">
      <c r="C4105" s="120"/>
      <c r="G4105" s="20"/>
      <c r="I4105" s="20"/>
      <c r="J4105" s="20"/>
      <c r="K4105" s="20"/>
      <c r="M4105" s="20"/>
      <c r="O4105" s="116"/>
    </row>
    <row r="4106" spans="3:15" s="5" customFormat="1">
      <c r="C4106" s="120"/>
      <c r="G4106" s="20"/>
      <c r="I4106" s="20"/>
      <c r="J4106" s="20"/>
      <c r="K4106" s="20"/>
      <c r="M4106" s="20"/>
      <c r="O4106" s="116"/>
    </row>
    <row r="4107" spans="3:15" s="5" customFormat="1">
      <c r="C4107" s="120"/>
      <c r="G4107" s="20"/>
      <c r="I4107" s="20"/>
      <c r="J4107" s="20"/>
      <c r="K4107" s="20"/>
      <c r="M4107" s="20"/>
      <c r="O4107" s="116"/>
    </row>
    <row r="4108" spans="3:15" s="5" customFormat="1">
      <c r="C4108" s="120"/>
      <c r="G4108" s="20"/>
      <c r="I4108" s="20"/>
      <c r="J4108" s="20"/>
      <c r="K4108" s="20"/>
      <c r="M4108" s="20"/>
      <c r="O4108" s="116"/>
    </row>
    <row r="4109" spans="3:15" s="5" customFormat="1">
      <c r="C4109" s="120"/>
      <c r="G4109" s="20"/>
      <c r="I4109" s="20"/>
      <c r="J4109" s="20"/>
      <c r="K4109" s="20"/>
      <c r="M4109" s="20"/>
      <c r="O4109" s="116"/>
    </row>
    <row r="4110" spans="3:15" s="5" customFormat="1">
      <c r="C4110" s="120"/>
      <c r="G4110" s="20"/>
      <c r="I4110" s="20"/>
      <c r="J4110" s="20"/>
      <c r="K4110" s="20"/>
      <c r="M4110" s="20"/>
      <c r="O4110" s="116"/>
    </row>
    <row r="4111" spans="3:15" s="5" customFormat="1">
      <c r="C4111" s="120"/>
      <c r="G4111" s="20"/>
      <c r="I4111" s="20"/>
      <c r="J4111" s="20"/>
      <c r="K4111" s="20"/>
      <c r="M4111" s="20"/>
      <c r="O4111" s="116"/>
    </row>
    <row r="4112" spans="3:15" s="5" customFormat="1">
      <c r="C4112" s="120"/>
      <c r="G4112" s="20"/>
      <c r="I4112" s="20"/>
      <c r="J4112" s="20"/>
      <c r="K4112" s="20"/>
      <c r="M4112" s="20"/>
      <c r="O4112" s="116"/>
    </row>
    <row r="4113" spans="3:15" s="5" customFormat="1">
      <c r="C4113" s="120"/>
      <c r="G4113" s="20"/>
      <c r="I4113" s="20"/>
      <c r="J4113" s="20"/>
      <c r="K4113" s="20"/>
      <c r="M4113" s="20"/>
      <c r="O4113" s="116"/>
    </row>
    <row r="4114" spans="3:15" s="5" customFormat="1">
      <c r="C4114" s="120"/>
      <c r="G4114" s="20"/>
      <c r="I4114" s="20"/>
      <c r="J4114" s="20"/>
      <c r="K4114" s="20"/>
      <c r="M4114" s="20"/>
      <c r="O4114" s="116"/>
    </row>
    <row r="4115" spans="3:15" s="5" customFormat="1">
      <c r="C4115" s="120"/>
      <c r="G4115" s="20"/>
      <c r="I4115" s="20"/>
      <c r="J4115" s="20"/>
      <c r="K4115" s="20"/>
      <c r="M4115" s="20"/>
      <c r="O4115" s="116"/>
    </row>
    <row r="4116" spans="3:15" s="5" customFormat="1">
      <c r="C4116" s="120"/>
      <c r="G4116" s="20"/>
      <c r="I4116" s="20"/>
      <c r="J4116" s="20"/>
      <c r="K4116" s="20"/>
      <c r="M4116" s="20"/>
      <c r="O4116" s="116"/>
    </row>
    <row r="4117" spans="3:15" s="5" customFormat="1">
      <c r="C4117" s="120"/>
      <c r="G4117" s="20"/>
      <c r="I4117" s="20"/>
      <c r="J4117" s="20"/>
      <c r="K4117" s="20"/>
      <c r="M4117" s="20"/>
      <c r="O4117" s="116"/>
    </row>
    <row r="4118" spans="3:15" s="5" customFormat="1">
      <c r="C4118" s="120"/>
      <c r="G4118" s="20"/>
      <c r="I4118" s="20"/>
      <c r="J4118" s="20"/>
      <c r="K4118" s="20"/>
      <c r="M4118" s="20"/>
      <c r="O4118" s="116"/>
    </row>
    <row r="4119" spans="3:15" s="5" customFormat="1">
      <c r="C4119" s="120"/>
      <c r="G4119" s="20"/>
      <c r="I4119" s="20"/>
      <c r="J4119" s="20"/>
      <c r="K4119" s="20"/>
      <c r="M4119" s="20"/>
      <c r="O4119" s="116"/>
    </row>
    <row r="4120" spans="3:15" s="5" customFormat="1">
      <c r="C4120" s="120"/>
      <c r="G4120" s="20"/>
      <c r="I4120" s="20"/>
      <c r="J4120" s="20"/>
      <c r="K4120" s="20"/>
      <c r="M4120" s="20"/>
      <c r="O4120" s="116"/>
    </row>
    <row r="4121" spans="3:15" s="5" customFormat="1">
      <c r="C4121" s="120"/>
      <c r="G4121" s="20"/>
      <c r="I4121" s="20"/>
      <c r="J4121" s="20"/>
      <c r="K4121" s="20"/>
      <c r="M4121" s="20"/>
      <c r="O4121" s="116"/>
    </row>
    <row r="4122" spans="3:15" s="5" customFormat="1">
      <c r="C4122" s="120"/>
      <c r="G4122" s="20"/>
      <c r="I4122" s="20"/>
      <c r="J4122" s="20"/>
      <c r="K4122" s="20"/>
      <c r="M4122" s="20"/>
      <c r="O4122" s="116"/>
    </row>
    <row r="4123" spans="3:15" s="5" customFormat="1">
      <c r="C4123" s="120"/>
      <c r="G4123" s="20"/>
      <c r="I4123" s="20"/>
      <c r="J4123" s="20"/>
      <c r="K4123" s="20"/>
      <c r="M4123" s="20"/>
      <c r="O4123" s="116"/>
    </row>
    <row r="4124" spans="3:15" s="5" customFormat="1">
      <c r="C4124" s="120"/>
      <c r="G4124" s="20"/>
      <c r="I4124" s="20"/>
      <c r="J4124" s="20"/>
      <c r="K4124" s="20"/>
      <c r="M4124" s="20"/>
      <c r="O4124" s="116"/>
    </row>
    <row r="4125" spans="3:15" s="5" customFormat="1">
      <c r="C4125" s="120"/>
      <c r="G4125" s="20"/>
      <c r="I4125" s="20"/>
      <c r="J4125" s="20"/>
      <c r="K4125" s="20"/>
      <c r="M4125" s="20"/>
      <c r="O4125" s="116"/>
    </row>
    <row r="4126" spans="3:15" s="5" customFormat="1">
      <c r="C4126" s="120"/>
      <c r="G4126" s="20"/>
      <c r="I4126" s="20"/>
      <c r="J4126" s="20"/>
      <c r="K4126" s="20"/>
      <c r="M4126" s="20"/>
      <c r="O4126" s="116"/>
    </row>
    <row r="4127" spans="3:15" s="5" customFormat="1">
      <c r="C4127" s="120"/>
      <c r="G4127" s="20"/>
      <c r="I4127" s="20"/>
      <c r="J4127" s="20"/>
      <c r="K4127" s="20"/>
      <c r="M4127" s="20"/>
      <c r="O4127" s="116"/>
    </row>
    <row r="4128" spans="3:15" s="5" customFormat="1">
      <c r="C4128" s="120"/>
      <c r="G4128" s="20"/>
      <c r="I4128" s="20"/>
      <c r="J4128" s="20"/>
      <c r="K4128" s="20"/>
      <c r="M4128" s="20"/>
      <c r="O4128" s="116"/>
    </row>
    <row r="4129" spans="3:15" s="5" customFormat="1">
      <c r="C4129" s="120"/>
      <c r="G4129" s="20"/>
      <c r="I4129" s="20"/>
      <c r="J4129" s="20"/>
      <c r="K4129" s="20"/>
      <c r="M4129" s="20"/>
      <c r="O4129" s="116"/>
    </row>
    <row r="4130" spans="3:15" s="5" customFormat="1">
      <c r="C4130" s="120"/>
      <c r="G4130" s="20"/>
      <c r="I4130" s="20"/>
      <c r="J4130" s="20"/>
      <c r="K4130" s="20"/>
      <c r="M4130" s="20"/>
      <c r="O4130" s="116"/>
    </row>
    <row r="4131" spans="3:15" s="5" customFormat="1">
      <c r="C4131" s="120"/>
      <c r="G4131" s="20"/>
      <c r="I4131" s="20"/>
      <c r="J4131" s="20"/>
      <c r="K4131" s="20"/>
      <c r="M4131" s="20"/>
      <c r="O4131" s="116"/>
    </row>
    <row r="4132" spans="3:15" s="5" customFormat="1">
      <c r="C4132" s="120"/>
      <c r="G4132" s="20"/>
      <c r="I4132" s="20"/>
      <c r="J4132" s="20"/>
      <c r="K4132" s="20"/>
      <c r="M4132" s="20"/>
      <c r="O4132" s="116"/>
    </row>
    <row r="4133" spans="3:15" s="5" customFormat="1">
      <c r="C4133" s="120"/>
      <c r="G4133" s="20"/>
      <c r="I4133" s="20"/>
      <c r="J4133" s="20"/>
      <c r="K4133" s="20"/>
      <c r="M4133" s="20"/>
      <c r="O4133" s="116"/>
    </row>
    <row r="4134" spans="3:15" s="5" customFormat="1">
      <c r="C4134" s="120"/>
      <c r="G4134" s="20"/>
      <c r="I4134" s="20"/>
      <c r="J4134" s="20"/>
      <c r="K4134" s="20"/>
      <c r="M4134" s="20"/>
      <c r="O4134" s="116"/>
    </row>
    <row r="4135" spans="3:15" s="5" customFormat="1">
      <c r="C4135" s="120"/>
      <c r="G4135" s="20"/>
      <c r="I4135" s="20"/>
      <c r="J4135" s="20"/>
      <c r="K4135" s="20"/>
      <c r="M4135" s="20"/>
      <c r="O4135" s="116"/>
    </row>
    <row r="4136" spans="3:15" s="5" customFormat="1">
      <c r="C4136" s="120"/>
      <c r="G4136" s="20"/>
      <c r="I4136" s="20"/>
      <c r="J4136" s="20"/>
      <c r="K4136" s="20"/>
      <c r="M4136" s="20"/>
      <c r="O4136" s="116"/>
    </row>
    <row r="4137" spans="3:15" s="5" customFormat="1">
      <c r="C4137" s="120"/>
      <c r="G4137" s="20"/>
      <c r="I4137" s="20"/>
      <c r="J4137" s="20"/>
      <c r="K4137" s="20"/>
      <c r="M4137" s="20"/>
      <c r="O4137" s="116"/>
    </row>
    <row r="4138" spans="3:15" s="5" customFormat="1">
      <c r="C4138" s="120"/>
      <c r="G4138" s="20"/>
      <c r="I4138" s="20"/>
      <c r="J4138" s="20"/>
      <c r="K4138" s="20"/>
      <c r="M4138" s="20"/>
      <c r="O4138" s="116"/>
    </row>
    <row r="4139" spans="3:15" s="5" customFormat="1">
      <c r="C4139" s="120"/>
      <c r="G4139" s="20"/>
      <c r="I4139" s="20"/>
      <c r="J4139" s="20"/>
      <c r="K4139" s="20"/>
      <c r="M4139" s="20"/>
      <c r="O4139" s="116"/>
    </row>
    <row r="4140" spans="3:15" s="5" customFormat="1">
      <c r="C4140" s="120"/>
      <c r="G4140" s="20"/>
      <c r="I4140" s="20"/>
      <c r="J4140" s="20"/>
      <c r="K4140" s="20"/>
      <c r="M4140" s="20"/>
      <c r="O4140" s="116"/>
    </row>
    <row r="4141" spans="3:15" s="5" customFormat="1">
      <c r="C4141" s="120"/>
      <c r="G4141" s="20"/>
      <c r="I4141" s="20"/>
      <c r="J4141" s="20"/>
      <c r="K4141" s="20"/>
      <c r="M4141" s="20"/>
      <c r="O4141" s="116"/>
    </row>
    <row r="4142" spans="3:15" s="5" customFormat="1">
      <c r="C4142" s="120"/>
      <c r="G4142" s="20"/>
      <c r="I4142" s="20"/>
      <c r="J4142" s="20"/>
      <c r="K4142" s="20"/>
      <c r="M4142" s="20"/>
      <c r="O4142" s="116"/>
    </row>
    <row r="4143" spans="3:15" s="5" customFormat="1">
      <c r="C4143" s="120"/>
      <c r="G4143" s="20"/>
      <c r="I4143" s="20"/>
      <c r="J4143" s="20"/>
      <c r="K4143" s="20"/>
      <c r="M4143" s="20"/>
      <c r="O4143" s="116"/>
    </row>
    <row r="4144" spans="3:15" s="5" customFormat="1">
      <c r="C4144" s="120"/>
      <c r="G4144" s="20"/>
      <c r="I4144" s="20"/>
      <c r="J4144" s="20"/>
      <c r="K4144" s="20"/>
      <c r="M4144" s="20"/>
      <c r="O4144" s="116"/>
    </row>
    <row r="4145" spans="3:15" s="5" customFormat="1">
      <c r="C4145" s="120"/>
      <c r="G4145" s="20"/>
      <c r="I4145" s="20"/>
      <c r="J4145" s="20"/>
      <c r="K4145" s="20"/>
      <c r="M4145" s="20"/>
      <c r="O4145" s="116"/>
    </row>
    <row r="4146" spans="3:15" s="5" customFormat="1">
      <c r="C4146" s="120"/>
      <c r="G4146" s="20"/>
      <c r="I4146" s="20"/>
      <c r="J4146" s="20"/>
      <c r="K4146" s="20"/>
      <c r="M4146" s="20"/>
      <c r="O4146" s="116"/>
    </row>
    <row r="4147" spans="3:15" s="5" customFormat="1">
      <c r="C4147" s="120"/>
      <c r="G4147" s="20"/>
      <c r="I4147" s="20"/>
      <c r="J4147" s="20"/>
      <c r="K4147" s="20"/>
      <c r="M4147" s="20"/>
      <c r="O4147" s="116"/>
    </row>
    <row r="4148" spans="3:15" s="5" customFormat="1">
      <c r="C4148" s="120"/>
      <c r="G4148" s="20"/>
      <c r="I4148" s="20"/>
      <c r="J4148" s="20"/>
      <c r="K4148" s="20"/>
      <c r="M4148" s="20"/>
      <c r="O4148" s="116"/>
    </row>
    <row r="4149" spans="3:15" s="5" customFormat="1">
      <c r="C4149" s="120"/>
      <c r="G4149" s="20"/>
      <c r="I4149" s="20"/>
      <c r="J4149" s="20"/>
      <c r="K4149" s="20"/>
      <c r="M4149" s="20"/>
      <c r="O4149" s="116"/>
    </row>
    <row r="4150" spans="3:15" s="5" customFormat="1">
      <c r="C4150" s="120"/>
      <c r="G4150" s="20"/>
      <c r="I4150" s="20"/>
      <c r="J4150" s="20"/>
      <c r="K4150" s="20"/>
      <c r="M4150" s="20"/>
      <c r="O4150" s="116"/>
    </row>
    <row r="4151" spans="3:15" s="5" customFormat="1">
      <c r="C4151" s="120"/>
      <c r="G4151" s="20"/>
      <c r="I4151" s="20"/>
      <c r="J4151" s="20"/>
      <c r="K4151" s="20"/>
      <c r="M4151" s="20"/>
      <c r="O4151" s="116"/>
    </row>
    <row r="4152" spans="3:15" s="5" customFormat="1">
      <c r="C4152" s="120"/>
      <c r="G4152" s="20"/>
      <c r="I4152" s="20"/>
      <c r="J4152" s="20"/>
      <c r="K4152" s="20"/>
      <c r="M4152" s="20"/>
      <c r="O4152" s="116"/>
    </row>
    <row r="4153" spans="3:15" s="5" customFormat="1">
      <c r="C4153" s="120"/>
      <c r="G4153" s="20"/>
      <c r="I4153" s="20"/>
      <c r="J4153" s="20"/>
      <c r="K4153" s="20"/>
      <c r="M4153" s="20"/>
      <c r="O4153" s="116"/>
    </row>
    <row r="4154" spans="3:15" s="5" customFormat="1">
      <c r="C4154" s="120"/>
      <c r="G4154" s="20"/>
      <c r="I4154" s="20"/>
      <c r="J4154" s="20"/>
      <c r="K4154" s="20"/>
      <c r="M4154" s="20"/>
      <c r="O4154" s="116"/>
    </row>
    <row r="4155" spans="3:15" s="5" customFormat="1">
      <c r="C4155" s="120"/>
      <c r="G4155" s="20"/>
      <c r="I4155" s="20"/>
      <c r="J4155" s="20"/>
      <c r="K4155" s="20"/>
      <c r="M4155" s="20"/>
      <c r="O4155" s="116"/>
    </row>
    <row r="4156" spans="3:15" s="5" customFormat="1">
      <c r="C4156" s="120"/>
      <c r="G4156" s="20"/>
      <c r="I4156" s="20"/>
      <c r="J4156" s="20"/>
      <c r="K4156" s="20"/>
      <c r="M4156" s="20"/>
      <c r="O4156" s="116"/>
    </row>
    <row r="4157" spans="3:15" s="5" customFormat="1">
      <c r="C4157" s="120"/>
      <c r="G4157" s="20"/>
      <c r="I4157" s="20"/>
      <c r="J4157" s="20"/>
      <c r="K4157" s="20"/>
      <c r="M4157" s="20"/>
      <c r="O4157" s="116"/>
    </row>
    <row r="4158" spans="3:15" s="5" customFormat="1">
      <c r="C4158" s="120"/>
      <c r="G4158" s="20"/>
      <c r="I4158" s="20"/>
      <c r="J4158" s="20"/>
      <c r="K4158" s="20"/>
      <c r="M4158" s="20"/>
      <c r="O4158" s="116"/>
    </row>
    <row r="4159" spans="3:15" s="5" customFormat="1">
      <c r="C4159" s="120"/>
      <c r="G4159" s="20"/>
      <c r="I4159" s="20"/>
      <c r="J4159" s="20"/>
      <c r="K4159" s="20"/>
      <c r="M4159" s="20"/>
      <c r="O4159" s="116"/>
    </row>
    <row r="4160" spans="3:15" s="5" customFormat="1">
      <c r="C4160" s="120"/>
      <c r="G4160" s="20"/>
      <c r="I4160" s="20"/>
      <c r="J4160" s="20"/>
      <c r="K4160" s="20"/>
      <c r="M4160" s="20"/>
      <c r="O4160" s="116"/>
    </row>
    <row r="4161" spans="3:15" s="5" customFormat="1">
      <c r="C4161" s="120"/>
      <c r="G4161" s="20"/>
      <c r="I4161" s="20"/>
      <c r="J4161" s="20"/>
      <c r="K4161" s="20"/>
      <c r="M4161" s="20"/>
      <c r="O4161" s="116"/>
    </row>
    <row r="4162" spans="3:15" s="5" customFormat="1">
      <c r="C4162" s="120"/>
      <c r="G4162" s="20"/>
      <c r="I4162" s="20"/>
      <c r="J4162" s="20"/>
      <c r="K4162" s="20"/>
      <c r="M4162" s="20"/>
      <c r="O4162" s="116"/>
    </row>
    <row r="4163" spans="3:15" s="5" customFormat="1">
      <c r="C4163" s="120"/>
      <c r="G4163" s="20"/>
      <c r="I4163" s="20"/>
      <c r="J4163" s="20"/>
      <c r="K4163" s="20"/>
      <c r="M4163" s="20"/>
      <c r="O4163" s="116"/>
    </row>
    <row r="4164" spans="3:15" s="5" customFormat="1">
      <c r="C4164" s="120"/>
      <c r="G4164" s="20"/>
      <c r="I4164" s="20"/>
      <c r="J4164" s="20"/>
      <c r="K4164" s="20"/>
      <c r="M4164" s="20"/>
      <c r="O4164" s="116"/>
    </row>
    <row r="4165" spans="3:15" s="5" customFormat="1">
      <c r="C4165" s="120"/>
      <c r="G4165" s="20"/>
      <c r="I4165" s="20"/>
      <c r="J4165" s="20"/>
      <c r="K4165" s="20"/>
      <c r="M4165" s="20"/>
      <c r="O4165" s="116"/>
    </row>
    <row r="4166" spans="3:15" s="5" customFormat="1">
      <c r="C4166" s="120"/>
      <c r="G4166" s="20"/>
      <c r="I4166" s="20"/>
      <c r="J4166" s="20"/>
      <c r="K4166" s="20"/>
      <c r="M4166" s="20"/>
      <c r="O4166" s="116"/>
    </row>
    <row r="4167" spans="3:15" s="5" customFormat="1">
      <c r="C4167" s="120"/>
      <c r="G4167" s="20"/>
      <c r="I4167" s="20"/>
      <c r="J4167" s="20"/>
      <c r="K4167" s="20"/>
      <c r="M4167" s="20"/>
      <c r="O4167" s="116"/>
    </row>
    <row r="4168" spans="3:15" s="5" customFormat="1">
      <c r="C4168" s="120"/>
      <c r="G4168" s="20"/>
      <c r="I4168" s="20"/>
      <c r="J4168" s="20"/>
      <c r="K4168" s="20"/>
      <c r="M4168" s="20"/>
      <c r="O4168" s="116"/>
    </row>
    <row r="4169" spans="3:15" s="5" customFormat="1">
      <c r="C4169" s="120"/>
      <c r="G4169" s="20"/>
      <c r="I4169" s="20"/>
      <c r="J4169" s="20"/>
      <c r="K4169" s="20"/>
      <c r="M4169" s="20"/>
      <c r="O4169" s="116"/>
    </row>
    <row r="4170" spans="3:15" s="5" customFormat="1">
      <c r="C4170" s="120"/>
      <c r="G4170" s="20"/>
      <c r="I4170" s="20"/>
      <c r="J4170" s="20"/>
      <c r="K4170" s="20"/>
      <c r="M4170" s="20"/>
      <c r="O4170" s="116"/>
    </row>
    <row r="4171" spans="3:15" s="5" customFormat="1">
      <c r="C4171" s="120"/>
      <c r="G4171" s="20"/>
      <c r="I4171" s="20"/>
      <c r="J4171" s="20"/>
      <c r="K4171" s="20"/>
      <c r="M4171" s="20"/>
      <c r="O4171" s="116"/>
    </row>
    <row r="4172" spans="3:15" s="5" customFormat="1">
      <c r="C4172" s="120"/>
      <c r="G4172" s="20"/>
      <c r="I4172" s="20"/>
      <c r="J4172" s="20"/>
      <c r="K4172" s="20"/>
      <c r="M4172" s="20"/>
      <c r="O4172" s="116"/>
    </row>
    <row r="4173" spans="3:15" s="5" customFormat="1">
      <c r="C4173" s="120"/>
      <c r="G4173" s="20"/>
      <c r="I4173" s="20"/>
      <c r="J4173" s="20"/>
      <c r="K4173" s="20"/>
      <c r="M4173" s="20"/>
      <c r="O4173" s="116"/>
    </row>
    <row r="4174" spans="3:15" s="5" customFormat="1">
      <c r="C4174" s="120"/>
      <c r="G4174" s="20"/>
      <c r="I4174" s="20"/>
      <c r="J4174" s="20"/>
      <c r="K4174" s="20"/>
      <c r="M4174" s="20"/>
      <c r="O4174" s="116"/>
    </row>
    <row r="4175" spans="3:15" s="5" customFormat="1">
      <c r="C4175" s="120"/>
      <c r="G4175" s="20"/>
      <c r="I4175" s="20"/>
      <c r="J4175" s="20"/>
      <c r="K4175" s="20"/>
      <c r="M4175" s="20"/>
      <c r="O4175" s="116"/>
    </row>
    <row r="4176" spans="3:15" s="5" customFormat="1">
      <c r="C4176" s="120"/>
      <c r="G4176" s="20"/>
      <c r="I4176" s="20"/>
      <c r="J4176" s="20"/>
      <c r="K4176" s="20"/>
      <c r="M4176" s="20"/>
      <c r="O4176" s="116"/>
    </row>
    <row r="4177" spans="3:15" s="5" customFormat="1">
      <c r="C4177" s="120"/>
      <c r="G4177" s="20"/>
      <c r="I4177" s="20"/>
      <c r="J4177" s="20"/>
      <c r="K4177" s="20"/>
      <c r="M4177" s="20"/>
      <c r="O4177" s="116"/>
    </row>
    <row r="4178" spans="3:15" s="5" customFormat="1">
      <c r="C4178" s="120"/>
      <c r="G4178" s="20"/>
      <c r="I4178" s="20"/>
      <c r="J4178" s="20"/>
      <c r="K4178" s="20"/>
      <c r="M4178" s="20"/>
      <c r="O4178" s="116"/>
    </row>
    <row r="4179" spans="3:15" s="5" customFormat="1">
      <c r="C4179" s="120"/>
      <c r="G4179" s="20"/>
      <c r="I4179" s="20"/>
      <c r="J4179" s="20"/>
      <c r="K4179" s="20"/>
      <c r="M4179" s="20"/>
      <c r="O4179" s="116"/>
    </row>
    <row r="4180" spans="3:15" s="5" customFormat="1">
      <c r="C4180" s="120"/>
      <c r="G4180" s="20"/>
      <c r="I4180" s="20"/>
      <c r="J4180" s="20"/>
      <c r="K4180" s="20"/>
      <c r="M4180" s="20"/>
      <c r="O4180" s="116"/>
    </row>
    <row r="4181" spans="3:15" s="5" customFormat="1">
      <c r="C4181" s="120"/>
      <c r="G4181" s="20"/>
      <c r="I4181" s="20"/>
      <c r="J4181" s="20"/>
      <c r="K4181" s="20"/>
      <c r="M4181" s="20"/>
      <c r="O4181" s="116"/>
    </row>
    <row r="4182" spans="3:15" s="5" customFormat="1">
      <c r="C4182" s="120"/>
      <c r="G4182" s="20"/>
      <c r="I4182" s="20"/>
      <c r="J4182" s="20"/>
      <c r="K4182" s="20"/>
      <c r="M4182" s="20"/>
      <c r="O4182" s="116"/>
    </row>
    <row r="4183" spans="3:15" s="5" customFormat="1">
      <c r="C4183" s="120"/>
      <c r="G4183" s="20"/>
      <c r="I4183" s="20"/>
      <c r="J4183" s="20"/>
      <c r="K4183" s="20"/>
      <c r="M4183" s="20"/>
      <c r="O4183" s="116"/>
    </row>
    <row r="4184" spans="3:15" s="5" customFormat="1">
      <c r="C4184" s="120"/>
      <c r="G4184" s="20"/>
      <c r="I4184" s="20"/>
      <c r="J4184" s="20"/>
      <c r="K4184" s="20"/>
      <c r="M4184" s="20"/>
      <c r="O4184" s="116"/>
    </row>
    <row r="4185" spans="3:15" s="5" customFormat="1">
      <c r="C4185" s="120"/>
      <c r="G4185" s="20"/>
      <c r="I4185" s="20"/>
      <c r="J4185" s="20"/>
      <c r="K4185" s="20"/>
      <c r="M4185" s="20"/>
      <c r="O4185" s="116"/>
    </row>
    <row r="4186" spans="3:15" s="5" customFormat="1">
      <c r="C4186" s="120"/>
      <c r="G4186" s="20"/>
      <c r="I4186" s="20"/>
      <c r="J4186" s="20"/>
      <c r="K4186" s="20"/>
      <c r="M4186" s="20"/>
      <c r="O4186" s="116"/>
    </row>
    <row r="4187" spans="3:15" s="5" customFormat="1">
      <c r="C4187" s="120"/>
      <c r="G4187" s="20"/>
      <c r="I4187" s="20"/>
      <c r="J4187" s="20"/>
      <c r="K4187" s="20"/>
      <c r="M4187" s="20"/>
      <c r="O4187" s="116"/>
    </row>
    <row r="4188" spans="3:15" s="5" customFormat="1">
      <c r="C4188" s="120"/>
      <c r="G4188" s="20"/>
      <c r="I4188" s="20"/>
      <c r="J4188" s="20"/>
      <c r="K4188" s="20"/>
      <c r="M4188" s="20"/>
      <c r="O4188" s="116"/>
    </row>
    <row r="4189" spans="3:15" s="5" customFormat="1">
      <c r="C4189" s="120"/>
      <c r="G4189" s="20"/>
      <c r="I4189" s="20"/>
      <c r="J4189" s="20"/>
      <c r="K4189" s="20"/>
      <c r="M4189" s="20"/>
      <c r="O4189" s="116"/>
    </row>
    <row r="4190" spans="3:15" s="5" customFormat="1">
      <c r="C4190" s="120"/>
      <c r="G4190" s="20"/>
      <c r="I4190" s="20"/>
      <c r="J4190" s="20"/>
      <c r="K4190" s="20"/>
      <c r="M4190" s="20"/>
      <c r="O4190" s="116"/>
    </row>
    <row r="4191" spans="3:15" s="5" customFormat="1">
      <c r="C4191" s="120"/>
      <c r="G4191" s="20"/>
      <c r="I4191" s="20"/>
      <c r="J4191" s="20"/>
      <c r="K4191" s="20"/>
      <c r="M4191" s="20"/>
      <c r="O4191" s="116"/>
    </row>
    <row r="4192" spans="3:15" s="5" customFormat="1">
      <c r="C4192" s="120"/>
      <c r="G4192" s="20"/>
      <c r="I4192" s="20"/>
      <c r="J4192" s="20"/>
      <c r="K4192" s="20"/>
      <c r="M4192" s="20"/>
      <c r="O4192" s="116"/>
    </row>
    <row r="4193" spans="3:15" s="5" customFormat="1">
      <c r="C4193" s="120"/>
      <c r="G4193" s="20"/>
      <c r="I4193" s="20"/>
      <c r="J4193" s="20"/>
      <c r="K4193" s="20"/>
      <c r="M4193" s="20"/>
      <c r="O4193" s="116"/>
    </row>
    <row r="4194" spans="3:15" s="5" customFormat="1">
      <c r="C4194" s="120"/>
      <c r="G4194" s="20"/>
      <c r="I4194" s="20"/>
      <c r="J4194" s="20"/>
      <c r="K4194" s="20"/>
      <c r="M4194" s="20"/>
      <c r="O4194" s="116"/>
    </row>
    <row r="4195" spans="3:15" s="5" customFormat="1">
      <c r="C4195" s="120"/>
      <c r="G4195" s="20"/>
      <c r="I4195" s="20"/>
      <c r="J4195" s="20"/>
      <c r="K4195" s="20"/>
      <c r="M4195" s="20"/>
      <c r="O4195" s="116"/>
    </row>
    <row r="4196" spans="3:15" s="5" customFormat="1">
      <c r="C4196" s="120"/>
      <c r="G4196" s="20"/>
      <c r="I4196" s="20"/>
      <c r="J4196" s="20"/>
      <c r="K4196" s="20"/>
      <c r="M4196" s="20"/>
      <c r="O4196" s="116"/>
    </row>
    <row r="4197" spans="3:15" s="5" customFormat="1">
      <c r="C4197" s="120"/>
      <c r="G4197" s="20"/>
      <c r="I4197" s="20"/>
      <c r="J4197" s="20"/>
      <c r="K4197" s="20"/>
      <c r="M4197" s="20"/>
      <c r="O4197" s="116"/>
    </row>
    <row r="4198" spans="3:15" s="5" customFormat="1">
      <c r="C4198" s="120"/>
      <c r="G4198" s="20"/>
      <c r="I4198" s="20"/>
      <c r="J4198" s="20"/>
      <c r="K4198" s="20"/>
      <c r="M4198" s="20"/>
      <c r="O4198" s="116"/>
    </row>
    <row r="4199" spans="3:15" s="5" customFormat="1">
      <c r="C4199" s="120"/>
      <c r="G4199" s="20"/>
      <c r="I4199" s="20"/>
      <c r="J4199" s="20"/>
      <c r="K4199" s="20"/>
      <c r="M4199" s="20"/>
      <c r="O4199" s="116"/>
    </row>
    <row r="4200" spans="3:15" s="5" customFormat="1">
      <c r="C4200" s="120"/>
      <c r="G4200" s="20"/>
      <c r="I4200" s="20"/>
      <c r="J4200" s="20"/>
      <c r="K4200" s="20"/>
      <c r="M4200" s="20"/>
      <c r="O4200" s="116"/>
    </row>
    <row r="4201" spans="3:15" s="5" customFormat="1">
      <c r="C4201" s="120"/>
      <c r="G4201" s="20"/>
      <c r="I4201" s="20"/>
      <c r="J4201" s="20"/>
      <c r="K4201" s="20"/>
      <c r="M4201" s="20"/>
      <c r="O4201" s="116"/>
    </row>
    <row r="4202" spans="3:15" s="5" customFormat="1">
      <c r="C4202" s="120"/>
      <c r="G4202" s="20"/>
      <c r="I4202" s="20"/>
      <c r="J4202" s="20"/>
      <c r="K4202" s="20"/>
      <c r="M4202" s="20"/>
      <c r="O4202" s="116"/>
    </row>
    <row r="4203" spans="3:15" s="5" customFormat="1">
      <c r="C4203" s="120"/>
      <c r="G4203" s="20"/>
      <c r="I4203" s="20"/>
      <c r="J4203" s="20"/>
      <c r="K4203" s="20"/>
      <c r="M4203" s="20"/>
      <c r="O4203" s="116"/>
    </row>
    <row r="4204" spans="3:15" s="5" customFormat="1">
      <c r="C4204" s="120"/>
      <c r="G4204" s="20"/>
      <c r="I4204" s="20"/>
      <c r="J4204" s="20"/>
      <c r="K4204" s="20"/>
      <c r="M4204" s="20"/>
      <c r="O4204" s="116"/>
    </row>
    <row r="4205" spans="3:15" s="5" customFormat="1">
      <c r="C4205" s="120"/>
      <c r="G4205" s="20"/>
      <c r="I4205" s="20"/>
      <c r="J4205" s="20"/>
      <c r="K4205" s="20"/>
      <c r="M4205" s="20"/>
      <c r="O4205" s="116"/>
    </row>
    <row r="4206" spans="3:15" s="5" customFormat="1">
      <c r="C4206" s="120"/>
      <c r="G4206" s="20"/>
      <c r="I4206" s="20"/>
      <c r="J4206" s="20"/>
      <c r="K4206" s="20"/>
      <c r="M4206" s="20"/>
      <c r="O4206" s="116"/>
    </row>
    <row r="4207" spans="3:15" s="5" customFormat="1">
      <c r="C4207" s="120"/>
      <c r="G4207" s="20"/>
      <c r="I4207" s="20"/>
      <c r="J4207" s="20"/>
      <c r="K4207" s="20"/>
      <c r="M4207" s="20"/>
      <c r="O4207" s="116"/>
    </row>
    <row r="4208" spans="3:15" s="5" customFormat="1">
      <c r="C4208" s="120"/>
      <c r="G4208" s="20"/>
      <c r="I4208" s="20"/>
      <c r="J4208" s="20"/>
      <c r="K4208" s="20"/>
      <c r="M4208" s="20"/>
      <c r="O4208" s="116"/>
    </row>
    <row r="4209" spans="3:15" s="5" customFormat="1">
      <c r="C4209" s="120"/>
      <c r="G4209" s="20"/>
      <c r="I4209" s="20"/>
      <c r="J4209" s="20"/>
      <c r="K4209" s="20"/>
      <c r="M4209" s="20"/>
      <c r="O4209" s="116"/>
    </row>
    <row r="4210" spans="3:15" s="5" customFormat="1">
      <c r="C4210" s="120"/>
      <c r="G4210" s="20"/>
      <c r="I4210" s="20"/>
      <c r="J4210" s="20"/>
      <c r="K4210" s="20"/>
      <c r="M4210" s="20"/>
      <c r="O4210" s="116"/>
    </row>
    <row r="4211" spans="3:15" s="5" customFormat="1">
      <c r="C4211" s="120"/>
      <c r="G4211" s="20"/>
      <c r="I4211" s="20"/>
      <c r="J4211" s="20"/>
      <c r="K4211" s="20"/>
      <c r="M4211" s="20"/>
      <c r="O4211" s="116"/>
    </row>
    <row r="4212" spans="3:15" s="5" customFormat="1">
      <c r="C4212" s="120"/>
      <c r="G4212" s="20"/>
      <c r="I4212" s="20"/>
      <c r="J4212" s="20"/>
      <c r="K4212" s="20"/>
      <c r="M4212" s="20"/>
      <c r="O4212" s="116"/>
    </row>
    <row r="4213" spans="3:15" s="5" customFormat="1">
      <c r="C4213" s="120"/>
      <c r="G4213" s="20"/>
      <c r="I4213" s="20"/>
      <c r="J4213" s="20"/>
      <c r="K4213" s="20"/>
      <c r="M4213" s="20"/>
      <c r="O4213" s="116"/>
    </row>
    <row r="4214" spans="3:15" s="5" customFormat="1">
      <c r="C4214" s="120"/>
      <c r="G4214" s="20"/>
      <c r="I4214" s="20"/>
      <c r="J4214" s="20"/>
      <c r="K4214" s="20"/>
      <c r="M4214" s="20"/>
      <c r="O4214" s="116"/>
    </row>
    <row r="4215" spans="3:15" s="5" customFormat="1">
      <c r="C4215" s="120"/>
      <c r="G4215" s="20"/>
      <c r="I4215" s="20"/>
      <c r="J4215" s="20"/>
      <c r="K4215" s="20"/>
      <c r="M4215" s="20"/>
      <c r="O4215" s="116"/>
    </row>
    <row r="4216" spans="3:15" s="5" customFormat="1">
      <c r="C4216" s="120"/>
      <c r="G4216" s="20"/>
      <c r="I4216" s="20"/>
      <c r="J4216" s="20"/>
      <c r="K4216" s="20"/>
      <c r="M4216" s="20"/>
      <c r="O4216" s="116"/>
    </row>
    <row r="4217" spans="3:15" s="5" customFormat="1">
      <c r="C4217" s="120"/>
      <c r="G4217" s="20"/>
      <c r="I4217" s="20"/>
      <c r="J4217" s="20"/>
      <c r="K4217" s="20"/>
      <c r="M4217" s="20"/>
      <c r="O4217" s="116"/>
    </row>
    <row r="4218" spans="3:15" s="5" customFormat="1">
      <c r="C4218" s="120"/>
      <c r="G4218" s="20"/>
      <c r="I4218" s="20"/>
      <c r="J4218" s="20"/>
      <c r="K4218" s="20"/>
      <c r="M4218" s="20"/>
      <c r="O4218" s="116"/>
    </row>
    <row r="4219" spans="3:15" s="5" customFormat="1">
      <c r="C4219" s="120"/>
      <c r="G4219" s="20"/>
      <c r="I4219" s="20"/>
      <c r="J4219" s="20"/>
      <c r="K4219" s="20"/>
      <c r="M4219" s="20"/>
      <c r="O4219" s="116"/>
    </row>
    <row r="4220" spans="3:15" s="5" customFormat="1">
      <c r="C4220" s="120"/>
      <c r="G4220" s="20"/>
      <c r="I4220" s="20"/>
      <c r="J4220" s="20"/>
      <c r="K4220" s="20"/>
      <c r="M4220" s="20"/>
      <c r="O4220" s="116"/>
    </row>
    <row r="4221" spans="3:15" s="5" customFormat="1">
      <c r="C4221" s="120"/>
      <c r="G4221" s="20"/>
      <c r="I4221" s="20"/>
      <c r="J4221" s="20"/>
      <c r="K4221" s="20"/>
      <c r="M4221" s="20"/>
      <c r="O4221" s="116"/>
    </row>
    <row r="4222" spans="3:15" s="5" customFormat="1">
      <c r="C4222" s="120"/>
      <c r="G4222" s="20"/>
      <c r="I4222" s="20"/>
      <c r="J4222" s="20"/>
      <c r="K4222" s="20"/>
      <c r="M4222" s="20"/>
      <c r="O4222" s="116"/>
    </row>
    <row r="4223" spans="3:15" s="5" customFormat="1">
      <c r="C4223" s="120"/>
      <c r="G4223" s="20"/>
      <c r="I4223" s="20"/>
      <c r="J4223" s="20"/>
      <c r="K4223" s="20"/>
      <c r="M4223" s="20"/>
      <c r="O4223" s="116"/>
    </row>
    <row r="4224" spans="3:15" s="5" customFormat="1">
      <c r="C4224" s="120"/>
      <c r="G4224" s="20"/>
      <c r="I4224" s="20"/>
      <c r="J4224" s="20"/>
      <c r="K4224" s="20"/>
      <c r="M4224" s="20"/>
      <c r="O4224" s="116"/>
    </row>
    <row r="4225" spans="3:15" s="5" customFormat="1">
      <c r="C4225" s="120"/>
      <c r="G4225" s="20"/>
      <c r="I4225" s="20"/>
      <c r="J4225" s="20"/>
      <c r="K4225" s="20"/>
      <c r="M4225" s="20"/>
      <c r="O4225" s="116"/>
    </row>
    <row r="4226" spans="3:15" s="5" customFormat="1">
      <c r="C4226" s="120"/>
      <c r="G4226" s="20"/>
      <c r="I4226" s="20"/>
      <c r="J4226" s="20"/>
      <c r="K4226" s="20"/>
      <c r="M4226" s="20"/>
      <c r="O4226" s="116"/>
    </row>
    <row r="4227" spans="3:15" s="5" customFormat="1">
      <c r="C4227" s="120"/>
      <c r="G4227" s="20"/>
      <c r="I4227" s="20"/>
      <c r="J4227" s="20"/>
      <c r="K4227" s="20"/>
      <c r="M4227" s="20"/>
      <c r="O4227" s="116"/>
    </row>
    <row r="4228" spans="3:15" s="5" customFormat="1">
      <c r="C4228" s="120"/>
      <c r="G4228" s="20"/>
      <c r="I4228" s="20"/>
      <c r="J4228" s="20"/>
      <c r="K4228" s="20"/>
      <c r="M4228" s="20"/>
      <c r="O4228" s="116"/>
    </row>
    <row r="4229" spans="3:15" s="5" customFormat="1">
      <c r="C4229" s="120"/>
      <c r="G4229" s="20"/>
      <c r="I4229" s="20"/>
      <c r="J4229" s="20"/>
      <c r="K4229" s="20"/>
      <c r="M4229" s="20"/>
      <c r="O4229" s="116"/>
    </row>
    <row r="4230" spans="3:15" s="5" customFormat="1">
      <c r="C4230" s="120"/>
      <c r="G4230" s="20"/>
      <c r="I4230" s="20"/>
      <c r="J4230" s="20"/>
      <c r="K4230" s="20"/>
      <c r="M4230" s="20"/>
      <c r="O4230" s="116"/>
    </row>
    <row r="4231" spans="3:15" s="5" customFormat="1">
      <c r="C4231" s="120"/>
      <c r="G4231" s="20"/>
      <c r="I4231" s="20"/>
      <c r="J4231" s="20"/>
      <c r="K4231" s="20"/>
      <c r="M4231" s="20"/>
      <c r="O4231" s="116"/>
    </row>
    <row r="4232" spans="3:15" s="5" customFormat="1">
      <c r="C4232" s="120"/>
      <c r="G4232" s="20"/>
      <c r="I4232" s="20"/>
      <c r="J4232" s="20"/>
      <c r="K4232" s="20"/>
      <c r="M4232" s="20"/>
      <c r="O4232" s="116"/>
    </row>
    <row r="4233" spans="3:15" s="5" customFormat="1">
      <c r="C4233" s="120"/>
      <c r="G4233" s="20"/>
      <c r="I4233" s="20"/>
      <c r="J4233" s="20"/>
      <c r="K4233" s="20"/>
      <c r="M4233" s="20"/>
      <c r="O4233" s="116"/>
    </row>
    <row r="4234" spans="3:15" s="5" customFormat="1">
      <c r="C4234" s="120"/>
      <c r="G4234" s="20"/>
      <c r="I4234" s="20"/>
      <c r="J4234" s="20"/>
      <c r="K4234" s="20"/>
      <c r="M4234" s="20"/>
      <c r="O4234" s="116"/>
    </row>
    <row r="4235" spans="3:15" s="5" customFormat="1">
      <c r="C4235" s="120"/>
      <c r="G4235" s="20"/>
      <c r="I4235" s="20"/>
      <c r="J4235" s="20"/>
      <c r="K4235" s="20"/>
      <c r="M4235" s="20"/>
      <c r="O4235" s="116"/>
    </row>
    <row r="4236" spans="3:15" s="5" customFormat="1">
      <c r="C4236" s="120"/>
      <c r="G4236" s="20"/>
      <c r="I4236" s="20"/>
      <c r="J4236" s="20"/>
      <c r="K4236" s="20"/>
      <c r="M4236" s="20"/>
      <c r="O4236" s="116"/>
    </row>
    <row r="4237" spans="3:15" s="5" customFormat="1">
      <c r="C4237" s="120"/>
      <c r="G4237" s="20"/>
      <c r="I4237" s="20"/>
      <c r="J4237" s="20"/>
      <c r="K4237" s="20"/>
      <c r="M4237" s="20"/>
      <c r="O4237" s="116"/>
    </row>
    <row r="4238" spans="3:15" s="5" customFormat="1">
      <c r="C4238" s="120"/>
      <c r="G4238" s="20"/>
      <c r="I4238" s="20"/>
      <c r="J4238" s="20"/>
      <c r="K4238" s="20"/>
      <c r="M4238" s="20"/>
      <c r="O4238" s="116"/>
    </row>
    <row r="4239" spans="3:15" s="5" customFormat="1">
      <c r="C4239" s="120"/>
      <c r="G4239" s="20"/>
      <c r="I4239" s="20"/>
      <c r="J4239" s="20"/>
      <c r="K4239" s="20"/>
      <c r="M4239" s="20"/>
      <c r="O4239" s="116"/>
    </row>
    <row r="4240" spans="3:15" s="5" customFormat="1">
      <c r="C4240" s="120"/>
      <c r="G4240" s="20"/>
      <c r="I4240" s="20"/>
      <c r="J4240" s="20"/>
      <c r="K4240" s="20"/>
      <c r="M4240" s="20"/>
      <c r="O4240" s="116"/>
    </row>
    <row r="4241" spans="3:15" s="5" customFormat="1">
      <c r="C4241" s="120"/>
      <c r="G4241" s="20"/>
      <c r="I4241" s="20"/>
      <c r="J4241" s="20"/>
      <c r="K4241" s="20"/>
      <c r="M4241" s="20"/>
      <c r="O4241" s="116"/>
    </row>
    <row r="4242" spans="3:15" s="5" customFormat="1">
      <c r="C4242" s="120"/>
      <c r="G4242" s="20"/>
      <c r="I4242" s="20"/>
      <c r="J4242" s="20"/>
      <c r="K4242" s="20"/>
      <c r="M4242" s="20"/>
      <c r="O4242" s="116"/>
    </row>
    <row r="4243" spans="3:15" s="5" customFormat="1">
      <c r="C4243" s="120"/>
      <c r="G4243" s="20"/>
      <c r="I4243" s="20"/>
      <c r="J4243" s="20"/>
      <c r="K4243" s="20"/>
      <c r="M4243" s="20"/>
      <c r="O4243" s="116"/>
    </row>
    <row r="4244" spans="3:15" s="5" customFormat="1">
      <c r="C4244" s="120"/>
      <c r="G4244" s="20"/>
      <c r="I4244" s="20"/>
      <c r="J4244" s="20"/>
      <c r="K4244" s="20"/>
      <c r="M4244" s="20"/>
      <c r="O4244" s="116"/>
    </row>
    <row r="4245" spans="3:15" s="5" customFormat="1">
      <c r="C4245" s="120"/>
      <c r="G4245" s="20"/>
      <c r="I4245" s="20"/>
      <c r="J4245" s="20"/>
      <c r="K4245" s="20"/>
      <c r="M4245" s="20"/>
      <c r="O4245" s="116"/>
    </row>
    <row r="4246" spans="3:15" s="5" customFormat="1">
      <c r="C4246" s="120"/>
      <c r="G4246" s="20"/>
      <c r="I4246" s="20"/>
      <c r="J4246" s="20"/>
      <c r="K4246" s="20"/>
      <c r="M4246" s="20"/>
      <c r="O4246" s="116"/>
    </row>
    <row r="4247" spans="3:15" s="5" customFormat="1">
      <c r="C4247" s="120"/>
      <c r="G4247" s="20"/>
      <c r="I4247" s="20"/>
      <c r="J4247" s="20"/>
      <c r="K4247" s="20"/>
      <c r="M4247" s="20"/>
      <c r="O4247" s="116"/>
    </row>
    <row r="4248" spans="3:15" s="5" customFormat="1">
      <c r="C4248" s="120"/>
      <c r="G4248" s="20"/>
      <c r="I4248" s="20"/>
      <c r="J4248" s="20"/>
      <c r="K4248" s="20"/>
      <c r="M4248" s="20"/>
      <c r="O4248" s="116"/>
    </row>
    <row r="4249" spans="3:15" s="5" customFormat="1">
      <c r="C4249" s="120"/>
      <c r="G4249" s="20"/>
      <c r="I4249" s="20"/>
      <c r="J4249" s="20"/>
      <c r="K4249" s="20"/>
      <c r="M4249" s="20"/>
      <c r="O4249" s="116"/>
    </row>
    <row r="4250" spans="3:15" s="5" customFormat="1">
      <c r="C4250" s="120"/>
      <c r="G4250" s="20"/>
      <c r="I4250" s="20"/>
      <c r="J4250" s="20"/>
      <c r="K4250" s="20"/>
      <c r="M4250" s="20"/>
      <c r="O4250" s="116"/>
    </row>
    <row r="4251" spans="3:15" s="5" customFormat="1">
      <c r="C4251" s="120"/>
      <c r="G4251" s="20"/>
      <c r="I4251" s="20"/>
      <c r="J4251" s="20"/>
      <c r="K4251" s="20"/>
      <c r="M4251" s="20"/>
      <c r="O4251" s="116"/>
    </row>
    <row r="4252" spans="3:15" s="5" customFormat="1">
      <c r="C4252" s="120"/>
      <c r="G4252" s="20"/>
      <c r="I4252" s="20"/>
      <c r="J4252" s="20"/>
      <c r="K4252" s="20"/>
      <c r="M4252" s="20"/>
      <c r="O4252" s="116"/>
    </row>
    <row r="4253" spans="3:15" s="5" customFormat="1">
      <c r="C4253" s="120"/>
      <c r="G4253" s="20"/>
      <c r="I4253" s="20"/>
      <c r="J4253" s="20"/>
      <c r="K4253" s="20"/>
      <c r="M4253" s="20"/>
      <c r="O4253" s="116"/>
    </row>
    <row r="4254" spans="3:15" s="5" customFormat="1">
      <c r="C4254" s="120"/>
      <c r="G4254" s="20"/>
      <c r="I4254" s="20"/>
      <c r="J4254" s="20"/>
      <c r="K4254" s="20"/>
      <c r="M4254" s="20"/>
      <c r="O4254" s="116"/>
    </row>
    <row r="4255" spans="3:15" s="5" customFormat="1">
      <c r="C4255" s="120"/>
      <c r="G4255" s="20"/>
      <c r="I4255" s="20"/>
      <c r="J4255" s="20"/>
      <c r="K4255" s="20"/>
      <c r="M4255" s="20"/>
      <c r="O4255" s="116"/>
    </row>
    <row r="4256" spans="3:15" s="5" customFormat="1">
      <c r="C4256" s="120"/>
      <c r="G4256" s="20"/>
      <c r="I4256" s="20"/>
      <c r="J4256" s="20"/>
      <c r="K4256" s="20"/>
      <c r="M4256" s="20"/>
      <c r="O4256" s="116"/>
    </row>
    <row r="4257" spans="3:15" s="5" customFormat="1">
      <c r="C4257" s="120"/>
      <c r="G4257" s="20"/>
      <c r="I4257" s="20"/>
      <c r="J4257" s="20"/>
      <c r="K4257" s="20"/>
      <c r="M4257" s="20"/>
      <c r="O4257" s="116"/>
    </row>
    <row r="4258" spans="3:15" s="5" customFormat="1">
      <c r="C4258" s="120"/>
      <c r="G4258" s="20"/>
      <c r="I4258" s="20"/>
      <c r="J4258" s="20"/>
      <c r="K4258" s="20"/>
      <c r="M4258" s="20"/>
      <c r="O4258" s="116"/>
    </row>
    <row r="4259" spans="3:15" s="5" customFormat="1">
      <c r="C4259" s="120"/>
      <c r="G4259" s="20"/>
      <c r="I4259" s="20"/>
      <c r="J4259" s="20"/>
      <c r="K4259" s="20"/>
      <c r="M4259" s="20"/>
      <c r="O4259" s="116"/>
    </row>
    <row r="4260" spans="3:15" s="5" customFormat="1">
      <c r="C4260" s="120"/>
      <c r="G4260" s="20"/>
      <c r="I4260" s="20"/>
      <c r="J4260" s="20"/>
      <c r="K4260" s="20"/>
      <c r="M4260" s="20"/>
      <c r="O4260" s="116"/>
    </row>
    <row r="4261" spans="3:15" s="5" customFormat="1">
      <c r="C4261" s="120"/>
      <c r="G4261" s="20"/>
      <c r="I4261" s="20"/>
      <c r="J4261" s="20"/>
      <c r="K4261" s="20"/>
      <c r="M4261" s="20"/>
      <c r="O4261" s="116"/>
    </row>
    <row r="4262" spans="3:15" s="5" customFormat="1">
      <c r="C4262" s="120"/>
      <c r="G4262" s="20"/>
      <c r="I4262" s="20"/>
      <c r="J4262" s="20"/>
      <c r="K4262" s="20"/>
      <c r="M4262" s="20"/>
      <c r="O4262" s="116"/>
    </row>
    <row r="4263" spans="3:15" s="5" customFormat="1">
      <c r="C4263" s="120"/>
      <c r="G4263" s="20"/>
      <c r="I4263" s="20"/>
      <c r="J4263" s="20"/>
      <c r="K4263" s="20"/>
      <c r="M4263" s="20"/>
      <c r="O4263" s="116"/>
    </row>
    <row r="4264" spans="3:15" s="5" customFormat="1">
      <c r="C4264" s="120"/>
      <c r="G4264" s="20"/>
      <c r="I4264" s="20"/>
      <c r="J4264" s="20"/>
      <c r="K4264" s="20"/>
      <c r="M4264" s="20"/>
      <c r="O4264" s="116"/>
    </row>
    <row r="4265" spans="3:15" s="5" customFormat="1">
      <c r="C4265" s="120"/>
      <c r="G4265" s="20"/>
      <c r="I4265" s="20"/>
      <c r="J4265" s="20"/>
      <c r="K4265" s="20"/>
      <c r="M4265" s="20"/>
      <c r="O4265" s="116"/>
    </row>
    <row r="4266" spans="3:15" s="5" customFormat="1">
      <c r="C4266" s="120"/>
      <c r="G4266" s="20"/>
      <c r="I4266" s="20"/>
      <c r="J4266" s="20"/>
      <c r="K4266" s="20"/>
      <c r="M4266" s="20"/>
      <c r="O4266" s="116"/>
    </row>
    <row r="4267" spans="3:15" s="5" customFormat="1">
      <c r="C4267" s="120"/>
      <c r="G4267" s="20"/>
      <c r="I4267" s="20"/>
      <c r="J4267" s="20"/>
      <c r="K4267" s="20"/>
      <c r="M4267" s="20"/>
      <c r="O4267" s="116"/>
    </row>
    <row r="4268" spans="3:15" s="5" customFormat="1">
      <c r="C4268" s="120"/>
      <c r="G4268" s="20"/>
      <c r="I4268" s="20"/>
      <c r="J4268" s="20"/>
      <c r="K4268" s="20"/>
      <c r="M4268" s="20"/>
      <c r="O4268" s="116"/>
    </row>
    <row r="4269" spans="3:15" s="5" customFormat="1">
      <c r="C4269" s="120"/>
      <c r="G4269" s="20"/>
      <c r="I4269" s="20"/>
      <c r="J4269" s="20"/>
      <c r="K4269" s="20"/>
      <c r="M4269" s="20"/>
      <c r="O4269" s="116"/>
    </row>
    <row r="4270" spans="3:15" s="5" customFormat="1">
      <c r="C4270" s="120"/>
      <c r="G4270" s="20"/>
      <c r="I4270" s="20"/>
      <c r="J4270" s="20"/>
      <c r="K4270" s="20"/>
      <c r="M4270" s="20"/>
      <c r="O4270" s="116"/>
    </row>
    <row r="4271" spans="3:15" s="5" customFormat="1">
      <c r="C4271" s="120"/>
      <c r="G4271" s="20"/>
      <c r="I4271" s="20"/>
      <c r="J4271" s="20"/>
      <c r="K4271" s="20"/>
      <c r="M4271" s="20"/>
      <c r="O4271" s="116"/>
    </row>
    <row r="4272" spans="3:15" s="5" customFormat="1">
      <c r="C4272" s="120"/>
      <c r="G4272" s="20"/>
      <c r="I4272" s="20"/>
      <c r="J4272" s="20"/>
      <c r="K4272" s="20"/>
      <c r="M4272" s="20"/>
      <c r="O4272" s="116"/>
    </row>
    <row r="4273" spans="3:15" s="5" customFormat="1">
      <c r="C4273" s="120"/>
      <c r="G4273" s="20"/>
      <c r="I4273" s="20"/>
      <c r="J4273" s="20"/>
      <c r="K4273" s="20"/>
      <c r="M4273" s="20"/>
      <c r="O4273" s="116"/>
    </row>
    <row r="4274" spans="3:15" s="5" customFormat="1">
      <c r="C4274" s="120"/>
      <c r="G4274" s="20"/>
      <c r="I4274" s="20"/>
      <c r="J4274" s="20"/>
      <c r="K4274" s="20"/>
      <c r="M4274" s="20"/>
      <c r="O4274" s="116"/>
    </row>
    <row r="4275" spans="3:15" s="5" customFormat="1">
      <c r="C4275" s="120"/>
      <c r="G4275" s="20"/>
      <c r="I4275" s="20"/>
      <c r="J4275" s="20"/>
      <c r="K4275" s="20"/>
      <c r="M4275" s="20"/>
      <c r="O4275" s="116"/>
    </row>
    <row r="4276" spans="3:15" s="5" customFormat="1">
      <c r="C4276" s="120"/>
      <c r="G4276" s="20"/>
      <c r="I4276" s="20"/>
      <c r="J4276" s="20"/>
      <c r="K4276" s="20"/>
      <c r="M4276" s="20"/>
      <c r="O4276" s="116"/>
    </row>
    <row r="4277" spans="3:15" s="5" customFormat="1">
      <c r="C4277" s="120"/>
      <c r="G4277" s="20"/>
      <c r="I4277" s="20"/>
      <c r="J4277" s="20"/>
      <c r="K4277" s="20"/>
      <c r="M4277" s="20"/>
      <c r="O4277" s="116"/>
    </row>
    <row r="4278" spans="3:15" s="5" customFormat="1">
      <c r="C4278" s="120"/>
      <c r="G4278" s="20"/>
      <c r="I4278" s="20"/>
      <c r="J4278" s="20"/>
      <c r="K4278" s="20"/>
      <c r="M4278" s="20"/>
      <c r="O4278" s="116"/>
    </row>
    <row r="4279" spans="3:15" s="5" customFormat="1">
      <c r="C4279" s="120"/>
      <c r="G4279" s="20"/>
      <c r="I4279" s="20"/>
      <c r="J4279" s="20"/>
      <c r="K4279" s="20"/>
      <c r="M4279" s="20"/>
      <c r="O4279" s="116"/>
    </row>
    <row r="4280" spans="3:15" s="5" customFormat="1">
      <c r="C4280" s="120"/>
      <c r="G4280" s="20"/>
      <c r="I4280" s="20"/>
      <c r="J4280" s="20"/>
      <c r="K4280" s="20"/>
      <c r="M4280" s="20"/>
      <c r="O4280" s="116"/>
    </row>
    <row r="4281" spans="3:15" s="5" customFormat="1">
      <c r="C4281" s="120"/>
      <c r="G4281" s="20"/>
      <c r="I4281" s="20"/>
      <c r="J4281" s="20"/>
      <c r="K4281" s="20"/>
      <c r="M4281" s="20"/>
      <c r="O4281" s="116"/>
    </row>
    <row r="4282" spans="3:15" s="5" customFormat="1">
      <c r="C4282" s="120"/>
      <c r="G4282" s="20"/>
      <c r="I4282" s="20"/>
      <c r="J4282" s="20"/>
      <c r="K4282" s="20"/>
      <c r="M4282" s="20"/>
      <c r="O4282" s="116"/>
    </row>
    <row r="4283" spans="3:15" s="5" customFormat="1">
      <c r="C4283" s="120"/>
      <c r="G4283" s="20"/>
      <c r="I4283" s="20"/>
      <c r="J4283" s="20"/>
      <c r="K4283" s="20"/>
      <c r="M4283" s="20"/>
      <c r="O4283" s="116"/>
    </row>
    <row r="4284" spans="3:15" s="5" customFormat="1">
      <c r="C4284" s="120"/>
      <c r="G4284" s="20"/>
      <c r="I4284" s="20"/>
      <c r="J4284" s="20"/>
      <c r="K4284" s="20"/>
      <c r="M4284" s="20"/>
      <c r="O4284" s="116"/>
    </row>
    <row r="4285" spans="3:15" s="5" customFormat="1">
      <c r="C4285" s="120"/>
      <c r="G4285" s="20"/>
      <c r="I4285" s="20"/>
      <c r="J4285" s="20"/>
      <c r="K4285" s="20"/>
      <c r="M4285" s="20"/>
      <c r="O4285" s="116"/>
    </row>
    <row r="4286" spans="3:15" s="5" customFormat="1">
      <c r="C4286" s="120"/>
      <c r="G4286" s="20"/>
      <c r="I4286" s="20"/>
      <c r="J4286" s="20"/>
      <c r="K4286" s="20"/>
      <c r="M4286" s="20"/>
      <c r="O4286" s="116"/>
    </row>
    <row r="4287" spans="3:15" s="5" customFormat="1">
      <c r="C4287" s="120"/>
      <c r="G4287" s="20"/>
      <c r="I4287" s="20"/>
      <c r="J4287" s="20"/>
      <c r="K4287" s="20"/>
      <c r="M4287" s="20"/>
      <c r="O4287" s="116"/>
    </row>
    <row r="4288" spans="3:15" s="5" customFormat="1">
      <c r="C4288" s="120"/>
      <c r="G4288" s="20"/>
      <c r="I4288" s="20"/>
      <c r="J4288" s="20"/>
      <c r="K4288" s="20"/>
      <c r="M4288" s="20"/>
      <c r="O4288" s="116"/>
    </row>
    <row r="4289" spans="3:15" s="5" customFormat="1">
      <c r="C4289" s="120"/>
      <c r="G4289" s="20"/>
      <c r="I4289" s="20"/>
      <c r="J4289" s="20"/>
      <c r="K4289" s="20"/>
      <c r="M4289" s="20"/>
      <c r="O4289" s="116"/>
    </row>
    <row r="4290" spans="3:15" s="5" customFormat="1">
      <c r="C4290" s="120"/>
      <c r="G4290" s="20"/>
      <c r="I4290" s="20"/>
      <c r="J4290" s="20"/>
      <c r="K4290" s="20"/>
      <c r="M4290" s="20"/>
      <c r="O4290" s="116"/>
    </row>
    <row r="4291" spans="3:15" s="5" customFormat="1">
      <c r="C4291" s="120"/>
      <c r="G4291" s="20"/>
      <c r="I4291" s="20"/>
      <c r="J4291" s="20"/>
      <c r="K4291" s="20"/>
      <c r="M4291" s="20"/>
      <c r="O4291" s="116"/>
    </row>
    <row r="4292" spans="3:15" s="5" customFormat="1">
      <c r="C4292" s="120"/>
      <c r="G4292" s="20"/>
      <c r="I4292" s="20"/>
      <c r="J4292" s="20"/>
      <c r="K4292" s="20"/>
      <c r="M4292" s="20"/>
      <c r="O4292" s="116"/>
    </row>
    <row r="4293" spans="3:15" s="5" customFormat="1">
      <c r="C4293" s="120"/>
      <c r="G4293" s="20"/>
      <c r="I4293" s="20"/>
      <c r="J4293" s="20"/>
      <c r="K4293" s="20"/>
      <c r="M4293" s="20"/>
      <c r="O4293" s="116"/>
    </row>
    <row r="4294" spans="3:15" s="5" customFormat="1">
      <c r="C4294" s="120"/>
      <c r="G4294" s="20"/>
      <c r="I4294" s="20"/>
      <c r="J4294" s="20"/>
      <c r="K4294" s="20"/>
      <c r="M4294" s="20"/>
      <c r="O4294" s="116"/>
    </row>
    <row r="4295" spans="3:15" s="5" customFormat="1">
      <c r="C4295" s="120"/>
      <c r="G4295" s="20"/>
      <c r="I4295" s="20"/>
      <c r="J4295" s="20"/>
      <c r="K4295" s="20"/>
      <c r="M4295" s="20"/>
      <c r="O4295" s="116"/>
    </row>
    <row r="4296" spans="3:15" s="5" customFormat="1">
      <c r="C4296" s="120"/>
      <c r="G4296" s="20"/>
      <c r="I4296" s="20"/>
      <c r="J4296" s="20"/>
      <c r="K4296" s="20"/>
      <c r="M4296" s="20"/>
      <c r="O4296" s="116"/>
    </row>
    <row r="4297" spans="3:15" s="5" customFormat="1">
      <c r="C4297" s="120"/>
      <c r="G4297" s="20"/>
      <c r="I4297" s="20"/>
      <c r="J4297" s="20"/>
      <c r="K4297" s="20"/>
      <c r="M4297" s="20"/>
      <c r="O4297" s="116"/>
    </row>
    <row r="4298" spans="3:15" s="5" customFormat="1">
      <c r="C4298" s="120"/>
      <c r="G4298" s="20"/>
      <c r="I4298" s="20"/>
      <c r="J4298" s="20"/>
      <c r="K4298" s="20"/>
      <c r="M4298" s="20"/>
      <c r="O4298" s="116"/>
    </row>
    <row r="4299" spans="3:15" s="5" customFormat="1">
      <c r="C4299" s="120"/>
      <c r="G4299" s="20"/>
      <c r="I4299" s="20"/>
      <c r="J4299" s="20"/>
      <c r="K4299" s="20"/>
      <c r="M4299" s="20"/>
      <c r="O4299" s="116"/>
    </row>
    <row r="4300" spans="3:15" s="5" customFormat="1">
      <c r="C4300" s="120"/>
      <c r="G4300" s="20"/>
      <c r="I4300" s="20"/>
      <c r="J4300" s="20"/>
      <c r="K4300" s="20"/>
      <c r="M4300" s="20"/>
      <c r="O4300" s="116"/>
    </row>
    <row r="4301" spans="3:15" s="5" customFormat="1">
      <c r="C4301" s="120"/>
      <c r="G4301" s="20"/>
      <c r="I4301" s="20"/>
      <c r="J4301" s="20"/>
      <c r="K4301" s="20"/>
      <c r="M4301" s="20"/>
      <c r="O4301" s="116"/>
    </row>
    <row r="4302" spans="3:15" s="5" customFormat="1">
      <c r="C4302" s="120"/>
      <c r="G4302" s="20"/>
      <c r="I4302" s="20"/>
      <c r="J4302" s="20"/>
      <c r="K4302" s="20"/>
      <c r="M4302" s="20"/>
      <c r="O4302" s="116"/>
    </row>
    <row r="4303" spans="3:15" s="5" customFormat="1">
      <c r="C4303" s="120"/>
      <c r="G4303" s="20"/>
      <c r="I4303" s="20"/>
      <c r="J4303" s="20"/>
      <c r="K4303" s="20"/>
      <c r="M4303" s="20"/>
      <c r="O4303" s="116"/>
    </row>
    <row r="4304" spans="3:15" s="5" customFormat="1">
      <c r="C4304" s="120"/>
      <c r="G4304" s="20"/>
      <c r="I4304" s="20"/>
      <c r="J4304" s="20"/>
      <c r="K4304" s="20"/>
      <c r="M4304" s="20"/>
      <c r="O4304" s="116"/>
    </row>
    <row r="4305" spans="3:15" s="5" customFormat="1">
      <c r="C4305" s="120"/>
      <c r="G4305" s="20"/>
      <c r="I4305" s="20"/>
      <c r="J4305" s="20"/>
      <c r="K4305" s="20"/>
      <c r="M4305" s="20"/>
      <c r="O4305" s="116"/>
    </row>
    <row r="4306" spans="3:15" s="5" customFormat="1">
      <c r="C4306" s="120"/>
      <c r="G4306" s="20"/>
      <c r="I4306" s="20"/>
      <c r="J4306" s="20"/>
      <c r="K4306" s="20"/>
      <c r="M4306" s="20"/>
      <c r="O4306" s="116"/>
    </row>
    <row r="4307" spans="3:15" s="5" customFormat="1">
      <c r="C4307" s="120"/>
      <c r="G4307" s="20"/>
      <c r="I4307" s="20"/>
      <c r="J4307" s="20"/>
      <c r="K4307" s="20"/>
      <c r="M4307" s="20"/>
      <c r="O4307" s="116"/>
    </row>
    <row r="4308" spans="3:15" s="5" customFormat="1">
      <c r="C4308" s="120"/>
      <c r="G4308" s="20"/>
      <c r="I4308" s="20"/>
      <c r="J4308" s="20"/>
      <c r="K4308" s="20"/>
      <c r="M4308" s="20"/>
      <c r="O4308" s="116"/>
    </row>
    <row r="4309" spans="3:15" s="5" customFormat="1">
      <c r="C4309" s="120"/>
      <c r="G4309" s="20"/>
      <c r="I4309" s="20"/>
      <c r="J4309" s="20"/>
      <c r="K4309" s="20"/>
      <c r="M4309" s="20"/>
      <c r="O4309" s="116"/>
    </row>
    <row r="4310" spans="3:15" s="5" customFormat="1">
      <c r="C4310" s="120"/>
      <c r="G4310" s="20"/>
      <c r="I4310" s="20"/>
      <c r="J4310" s="20"/>
      <c r="K4310" s="20"/>
      <c r="M4310" s="20"/>
      <c r="O4310" s="116"/>
    </row>
    <row r="4311" spans="3:15" s="5" customFormat="1">
      <c r="C4311" s="120"/>
      <c r="G4311" s="20"/>
      <c r="I4311" s="20"/>
      <c r="J4311" s="20"/>
      <c r="K4311" s="20"/>
      <c r="M4311" s="20"/>
      <c r="O4311" s="116"/>
    </row>
    <row r="4312" spans="3:15" s="5" customFormat="1">
      <c r="C4312" s="120"/>
      <c r="G4312" s="20"/>
      <c r="I4312" s="20"/>
      <c r="J4312" s="20"/>
      <c r="K4312" s="20"/>
      <c r="M4312" s="20"/>
      <c r="O4312" s="116"/>
    </row>
    <row r="4313" spans="3:15" s="5" customFormat="1">
      <c r="C4313" s="120"/>
      <c r="G4313" s="20"/>
      <c r="I4313" s="20"/>
      <c r="J4313" s="20"/>
      <c r="K4313" s="20"/>
      <c r="M4313" s="20"/>
      <c r="O4313" s="116"/>
    </row>
    <row r="4314" spans="3:15" s="5" customFormat="1">
      <c r="C4314" s="120"/>
      <c r="G4314" s="20"/>
      <c r="I4314" s="20"/>
      <c r="J4314" s="20"/>
      <c r="K4314" s="20"/>
      <c r="M4314" s="20"/>
      <c r="O4314" s="116"/>
    </row>
    <row r="4315" spans="3:15" s="5" customFormat="1">
      <c r="C4315" s="120"/>
      <c r="G4315" s="20"/>
      <c r="I4315" s="20"/>
      <c r="J4315" s="20"/>
      <c r="K4315" s="20"/>
      <c r="M4315" s="20"/>
      <c r="O4315" s="116"/>
    </row>
    <row r="4316" spans="3:15" s="5" customFormat="1">
      <c r="C4316" s="120"/>
      <c r="G4316" s="20"/>
      <c r="I4316" s="20"/>
      <c r="J4316" s="20"/>
      <c r="K4316" s="20"/>
      <c r="M4316" s="20"/>
      <c r="O4316" s="116"/>
    </row>
    <row r="4317" spans="3:15" s="5" customFormat="1">
      <c r="C4317" s="120"/>
      <c r="G4317" s="20"/>
      <c r="I4317" s="20"/>
      <c r="J4317" s="20"/>
      <c r="K4317" s="20"/>
      <c r="M4317" s="20"/>
      <c r="O4317" s="116"/>
    </row>
    <row r="4318" spans="3:15" s="5" customFormat="1">
      <c r="C4318" s="120"/>
      <c r="G4318" s="20"/>
      <c r="I4318" s="20"/>
      <c r="J4318" s="20"/>
      <c r="K4318" s="20"/>
      <c r="M4318" s="20"/>
      <c r="O4318" s="116"/>
    </row>
    <row r="4319" spans="3:15" s="5" customFormat="1">
      <c r="C4319" s="120"/>
      <c r="G4319" s="20"/>
      <c r="I4319" s="20"/>
      <c r="J4319" s="20"/>
      <c r="K4319" s="20"/>
      <c r="M4319" s="20"/>
      <c r="O4319" s="116"/>
    </row>
    <row r="4320" spans="3:15" s="5" customFormat="1">
      <c r="C4320" s="120"/>
      <c r="G4320" s="20"/>
      <c r="I4320" s="20"/>
      <c r="J4320" s="20"/>
      <c r="K4320" s="20"/>
      <c r="M4320" s="20"/>
      <c r="O4320" s="116"/>
    </row>
    <row r="4321" spans="3:15" s="5" customFormat="1">
      <c r="C4321" s="120"/>
      <c r="G4321" s="20"/>
      <c r="I4321" s="20"/>
      <c r="J4321" s="20"/>
      <c r="K4321" s="20"/>
      <c r="M4321" s="20"/>
      <c r="O4321" s="116"/>
    </row>
    <row r="4322" spans="3:15" s="5" customFormat="1">
      <c r="C4322" s="120"/>
      <c r="G4322" s="20"/>
      <c r="I4322" s="20"/>
      <c r="J4322" s="20"/>
      <c r="K4322" s="20"/>
      <c r="M4322" s="20"/>
      <c r="O4322" s="116"/>
    </row>
    <row r="4323" spans="3:15" s="5" customFormat="1">
      <c r="C4323" s="120"/>
      <c r="G4323" s="20"/>
      <c r="I4323" s="20"/>
      <c r="J4323" s="20"/>
      <c r="K4323" s="20"/>
      <c r="M4323" s="20"/>
      <c r="O4323" s="116"/>
    </row>
    <row r="4324" spans="3:15" s="5" customFormat="1">
      <c r="C4324" s="120"/>
      <c r="G4324" s="20"/>
      <c r="I4324" s="20"/>
      <c r="J4324" s="20"/>
      <c r="K4324" s="20"/>
      <c r="M4324" s="20"/>
      <c r="O4324" s="116"/>
    </row>
    <row r="4325" spans="3:15" s="5" customFormat="1">
      <c r="C4325" s="120"/>
      <c r="G4325" s="20"/>
      <c r="I4325" s="20"/>
      <c r="J4325" s="20"/>
      <c r="K4325" s="20"/>
      <c r="M4325" s="20"/>
      <c r="O4325" s="116"/>
    </row>
    <row r="4326" spans="3:15" s="5" customFormat="1">
      <c r="C4326" s="120"/>
      <c r="G4326" s="20"/>
      <c r="I4326" s="20"/>
      <c r="J4326" s="20"/>
      <c r="K4326" s="20"/>
      <c r="M4326" s="20"/>
      <c r="O4326" s="116"/>
    </row>
    <row r="4327" spans="3:15" s="5" customFormat="1">
      <c r="C4327" s="120"/>
      <c r="G4327" s="20"/>
      <c r="I4327" s="20"/>
      <c r="J4327" s="20"/>
      <c r="K4327" s="20"/>
      <c r="M4327" s="20"/>
      <c r="O4327" s="116"/>
    </row>
    <row r="4328" spans="3:15" s="5" customFormat="1">
      <c r="C4328" s="120"/>
      <c r="G4328" s="20"/>
      <c r="I4328" s="20"/>
      <c r="J4328" s="20"/>
      <c r="K4328" s="20"/>
      <c r="M4328" s="20"/>
      <c r="O4328" s="116"/>
    </row>
    <row r="4329" spans="3:15" s="5" customFormat="1">
      <c r="C4329" s="120"/>
      <c r="G4329" s="20"/>
      <c r="I4329" s="20"/>
      <c r="J4329" s="20"/>
      <c r="K4329" s="20"/>
      <c r="M4329" s="20"/>
      <c r="O4329" s="116"/>
    </row>
    <row r="4330" spans="3:15" s="5" customFormat="1">
      <c r="C4330" s="120"/>
      <c r="G4330" s="20"/>
      <c r="I4330" s="20"/>
      <c r="J4330" s="20"/>
      <c r="K4330" s="20"/>
      <c r="M4330" s="20"/>
      <c r="O4330" s="116"/>
    </row>
    <row r="4331" spans="3:15" s="5" customFormat="1">
      <c r="C4331" s="120"/>
      <c r="G4331" s="20"/>
      <c r="I4331" s="20"/>
      <c r="J4331" s="20"/>
      <c r="K4331" s="20"/>
      <c r="M4331" s="20"/>
      <c r="O4331" s="116"/>
    </row>
    <row r="4332" spans="3:15" s="5" customFormat="1">
      <c r="C4332" s="120"/>
      <c r="G4332" s="20"/>
      <c r="I4332" s="20"/>
      <c r="J4332" s="20"/>
      <c r="K4332" s="20"/>
      <c r="M4332" s="20"/>
      <c r="O4332" s="116"/>
    </row>
    <row r="4333" spans="3:15" s="5" customFormat="1">
      <c r="C4333" s="120"/>
      <c r="G4333" s="20"/>
      <c r="I4333" s="20"/>
      <c r="J4333" s="20"/>
      <c r="K4333" s="20"/>
      <c r="M4333" s="20"/>
      <c r="O4333" s="116"/>
    </row>
    <row r="4334" spans="3:15" s="5" customFormat="1">
      <c r="C4334" s="120"/>
      <c r="G4334" s="20"/>
      <c r="I4334" s="20"/>
      <c r="J4334" s="20"/>
      <c r="K4334" s="20"/>
      <c r="M4334" s="20"/>
      <c r="O4334" s="116"/>
    </row>
    <row r="4335" spans="3:15" s="5" customFormat="1">
      <c r="C4335" s="120"/>
      <c r="G4335" s="20"/>
      <c r="I4335" s="20"/>
      <c r="J4335" s="20"/>
      <c r="K4335" s="20"/>
      <c r="M4335" s="20"/>
      <c r="O4335" s="116"/>
    </row>
    <row r="4336" spans="3:15" s="5" customFormat="1">
      <c r="C4336" s="120"/>
      <c r="G4336" s="20"/>
      <c r="I4336" s="20"/>
      <c r="J4336" s="20"/>
      <c r="K4336" s="20"/>
      <c r="M4336" s="20"/>
      <c r="O4336" s="116"/>
    </row>
    <row r="4337" spans="3:15" s="5" customFormat="1">
      <c r="C4337" s="120"/>
      <c r="G4337" s="20"/>
      <c r="I4337" s="20"/>
      <c r="J4337" s="20"/>
      <c r="K4337" s="20"/>
      <c r="M4337" s="20"/>
      <c r="O4337" s="116"/>
    </row>
    <row r="4338" spans="3:15" s="5" customFormat="1">
      <c r="C4338" s="120"/>
      <c r="G4338" s="20"/>
      <c r="I4338" s="20"/>
      <c r="J4338" s="20"/>
      <c r="K4338" s="20"/>
      <c r="M4338" s="20"/>
      <c r="O4338" s="116"/>
    </row>
    <row r="4339" spans="3:15" s="5" customFormat="1">
      <c r="C4339" s="120"/>
      <c r="G4339" s="20"/>
      <c r="I4339" s="20"/>
      <c r="J4339" s="20"/>
      <c r="K4339" s="20"/>
      <c r="M4339" s="20"/>
      <c r="O4339" s="116"/>
    </row>
    <row r="4340" spans="3:15" s="5" customFormat="1">
      <c r="C4340" s="120"/>
      <c r="G4340" s="20"/>
      <c r="I4340" s="20"/>
      <c r="J4340" s="20"/>
      <c r="K4340" s="20"/>
      <c r="M4340" s="20"/>
      <c r="O4340" s="116"/>
    </row>
    <row r="4341" spans="3:15" s="5" customFormat="1">
      <c r="C4341" s="120"/>
      <c r="G4341" s="20"/>
      <c r="I4341" s="20"/>
      <c r="J4341" s="20"/>
      <c r="K4341" s="20"/>
      <c r="M4341" s="20"/>
      <c r="O4341" s="116"/>
    </row>
    <row r="4342" spans="3:15" s="5" customFormat="1">
      <c r="C4342" s="120"/>
      <c r="G4342" s="20"/>
      <c r="I4342" s="20"/>
      <c r="J4342" s="20"/>
      <c r="K4342" s="20"/>
      <c r="M4342" s="20"/>
      <c r="O4342" s="116"/>
    </row>
    <row r="4343" spans="3:15" s="5" customFormat="1">
      <c r="C4343" s="120"/>
      <c r="G4343" s="20"/>
      <c r="I4343" s="20"/>
      <c r="J4343" s="20"/>
      <c r="K4343" s="20"/>
      <c r="M4343" s="20"/>
      <c r="O4343" s="116"/>
    </row>
    <row r="4344" spans="3:15" s="5" customFormat="1">
      <c r="C4344" s="120"/>
      <c r="G4344" s="20"/>
      <c r="I4344" s="20"/>
      <c r="J4344" s="20"/>
      <c r="K4344" s="20"/>
      <c r="M4344" s="20"/>
      <c r="O4344" s="116"/>
    </row>
    <row r="4345" spans="3:15" s="5" customFormat="1">
      <c r="C4345" s="120"/>
      <c r="G4345" s="20"/>
      <c r="I4345" s="20"/>
      <c r="J4345" s="20"/>
      <c r="K4345" s="20"/>
      <c r="M4345" s="20"/>
      <c r="O4345" s="116"/>
    </row>
    <row r="4346" spans="3:15" s="5" customFormat="1">
      <c r="C4346" s="120"/>
      <c r="G4346" s="20"/>
      <c r="I4346" s="20"/>
      <c r="J4346" s="20"/>
      <c r="K4346" s="20"/>
      <c r="M4346" s="20"/>
      <c r="O4346" s="116"/>
    </row>
    <row r="4347" spans="3:15" s="5" customFormat="1">
      <c r="C4347" s="120"/>
      <c r="G4347" s="20"/>
      <c r="I4347" s="20"/>
      <c r="J4347" s="20"/>
      <c r="K4347" s="20"/>
      <c r="M4347" s="20"/>
      <c r="O4347" s="116"/>
    </row>
    <row r="4348" spans="3:15" s="5" customFormat="1">
      <c r="C4348" s="120"/>
      <c r="G4348" s="20"/>
      <c r="I4348" s="20"/>
      <c r="J4348" s="20"/>
      <c r="K4348" s="20"/>
      <c r="M4348" s="20"/>
      <c r="O4348" s="116"/>
    </row>
    <row r="4349" spans="3:15" s="5" customFormat="1">
      <c r="C4349" s="120"/>
      <c r="G4349" s="20"/>
      <c r="I4349" s="20"/>
      <c r="J4349" s="20"/>
      <c r="K4349" s="20"/>
      <c r="M4349" s="20"/>
      <c r="O4349" s="116"/>
    </row>
    <row r="4350" spans="3:15" s="5" customFormat="1">
      <c r="C4350" s="120"/>
      <c r="G4350" s="20"/>
      <c r="I4350" s="20"/>
      <c r="J4350" s="20"/>
      <c r="K4350" s="20"/>
      <c r="M4350" s="20"/>
      <c r="O4350" s="116"/>
    </row>
    <row r="4351" spans="3:15" s="5" customFormat="1">
      <c r="C4351" s="120"/>
      <c r="G4351" s="20"/>
      <c r="I4351" s="20"/>
      <c r="J4351" s="20"/>
      <c r="K4351" s="20"/>
      <c r="M4351" s="20"/>
      <c r="O4351" s="116"/>
    </row>
    <row r="4352" spans="3:15" s="5" customFormat="1">
      <c r="C4352" s="120"/>
      <c r="G4352" s="20"/>
      <c r="I4352" s="20"/>
      <c r="J4352" s="20"/>
      <c r="K4352" s="20"/>
      <c r="M4352" s="20"/>
      <c r="O4352" s="116"/>
    </row>
    <row r="4353" spans="3:15" s="5" customFormat="1">
      <c r="C4353" s="120"/>
      <c r="G4353" s="20"/>
      <c r="I4353" s="20"/>
      <c r="J4353" s="20"/>
      <c r="K4353" s="20"/>
      <c r="M4353" s="20"/>
      <c r="O4353" s="116"/>
    </row>
    <row r="4354" spans="3:15" s="5" customFormat="1">
      <c r="C4354" s="120"/>
      <c r="G4354" s="20"/>
      <c r="I4354" s="20"/>
      <c r="J4354" s="20"/>
      <c r="K4354" s="20"/>
      <c r="M4354" s="20"/>
      <c r="O4354" s="116"/>
    </row>
    <row r="4355" spans="3:15" s="5" customFormat="1">
      <c r="C4355" s="120"/>
      <c r="G4355" s="20"/>
      <c r="I4355" s="20"/>
      <c r="J4355" s="20"/>
      <c r="K4355" s="20"/>
      <c r="M4355" s="20"/>
      <c r="O4355" s="116"/>
    </row>
    <row r="4356" spans="3:15" s="5" customFormat="1">
      <c r="C4356" s="120"/>
      <c r="G4356" s="20"/>
      <c r="I4356" s="20"/>
      <c r="J4356" s="20"/>
      <c r="K4356" s="20"/>
      <c r="M4356" s="20"/>
      <c r="O4356" s="116"/>
    </row>
    <row r="4357" spans="3:15" s="5" customFormat="1">
      <c r="C4357" s="120"/>
      <c r="G4357" s="20"/>
      <c r="I4357" s="20"/>
      <c r="J4357" s="20"/>
      <c r="K4357" s="20"/>
      <c r="M4357" s="20"/>
      <c r="O4357" s="116"/>
    </row>
    <row r="4358" spans="3:15" s="5" customFormat="1">
      <c r="C4358" s="120"/>
      <c r="G4358" s="20"/>
      <c r="I4358" s="20"/>
      <c r="J4358" s="20"/>
      <c r="K4358" s="20"/>
      <c r="M4358" s="20"/>
      <c r="O4358" s="116"/>
    </row>
    <row r="4359" spans="3:15" s="5" customFormat="1">
      <c r="C4359" s="120"/>
      <c r="G4359" s="20"/>
      <c r="I4359" s="20"/>
      <c r="J4359" s="20"/>
      <c r="K4359" s="20"/>
      <c r="M4359" s="20"/>
      <c r="O4359" s="116"/>
    </row>
    <row r="4360" spans="3:15" s="5" customFormat="1">
      <c r="C4360" s="120"/>
      <c r="G4360" s="20"/>
      <c r="I4360" s="20"/>
      <c r="J4360" s="20"/>
      <c r="K4360" s="20"/>
      <c r="M4360" s="20"/>
      <c r="O4360" s="116"/>
    </row>
    <row r="4361" spans="3:15" s="5" customFormat="1">
      <c r="C4361" s="120"/>
      <c r="G4361" s="20"/>
      <c r="I4361" s="20"/>
      <c r="J4361" s="20"/>
      <c r="K4361" s="20"/>
      <c r="M4361" s="20"/>
      <c r="O4361" s="116"/>
    </row>
    <row r="4362" spans="3:15" s="5" customFormat="1">
      <c r="C4362" s="120"/>
      <c r="G4362" s="20"/>
      <c r="I4362" s="20"/>
      <c r="J4362" s="20"/>
      <c r="K4362" s="20"/>
      <c r="M4362" s="20"/>
      <c r="O4362" s="116"/>
    </row>
    <row r="4363" spans="3:15" s="5" customFormat="1">
      <c r="C4363" s="120"/>
      <c r="G4363" s="20"/>
      <c r="I4363" s="20"/>
      <c r="J4363" s="20"/>
      <c r="K4363" s="20"/>
      <c r="M4363" s="20"/>
      <c r="O4363" s="116"/>
    </row>
    <row r="4364" spans="3:15" s="5" customFormat="1">
      <c r="C4364" s="120"/>
      <c r="G4364" s="20"/>
      <c r="I4364" s="20"/>
      <c r="J4364" s="20"/>
      <c r="K4364" s="20"/>
      <c r="M4364" s="20"/>
      <c r="O4364" s="116"/>
    </row>
    <row r="4365" spans="3:15" s="5" customFormat="1">
      <c r="C4365" s="120"/>
      <c r="G4365" s="20"/>
      <c r="I4365" s="20"/>
      <c r="J4365" s="20"/>
      <c r="K4365" s="20"/>
      <c r="M4365" s="20"/>
      <c r="O4365" s="116"/>
    </row>
    <row r="4366" spans="3:15" s="5" customFormat="1">
      <c r="C4366" s="120"/>
      <c r="G4366" s="20"/>
      <c r="I4366" s="20"/>
      <c r="J4366" s="20"/>
      <c r="K4366" s="20"/>
      <c r="M4366" s="20"/>
      <c r="O4366" s="116"/>
    </row>
    <row r="4367" spans="3:15" s="5" customFormat="1">
      <c r="C4367" s="120"/>
      <c r="G4367" s="20"/>
      <c r="I4367" s="20"/>
      <c r="J4367" s="20"/>
      <c r="K4367" s="20"/>
      <c r="M4367" s="20"/>
      <c r="O4367" s="116"/>
    </row>
    <row r="4368" spans="3:15" s="5" customFormat="1">
      <c r="C4368" s="120"/>
      <c r="G4368" s="20"/>
      <c r="I4368" s="20"/>
      <c r="J4368" s="20"/>
      <c r="K4368" s="20"/>
      <c r="M4368" s="20"/>
      <c r="O4368" s="116"/>
    </row>
    <row r="4369" spans="3:15" s="5" customFormat="1">
      <c r="C4369" s="120"/>
      <c r="G4369" s="20"/>
      <c r="I4369" s="20"/>
      <c r="J4369" s="20"/>
      <c r="K4369" s="20"/>
      <c r="M4369" s="20"/>
      <c r="O4369" s="116"/>
    </row>
    <row r="4370" spans="3:15" s="5" customFormat="1">
      <c r="C4370" s="120"/>
      <c r="G4370" s="20"/>
      <c r="I4370" s="20"/>
      <c r="J4370" s="20"/>
      <c r="K4370" s="20"/>
      <c r="M4370" s="20"/>
      <c r="O4370" s="116"/>
    </row>
    <row r="4371" spans="3:15" s="5" customFormat="1">
      <c r="C4371" s="120"/>
      <c r="G4371" s="20"/>
      <c r="I4371" s="20"/>
      <c r="J4371" s="20"/>
      <c r="K4371" s="20"/>
      <c r="M4371" s="20"/>
      <c r="O4371" s="116"/>
    </row>
    <row r="4372" spans="3:15" s="5" customFormat="1">
      <c r="C4372" s="120"/>
      <c r="G4372" s="20"/>
      <c r="I4372" s="20"/>
      <c r="J4372" s="20"/>
      <c r="K4372" s="20"/>
      <c r="M4372" s="20"/>
      <c r="O4372" s="116"/>
    </row>
    <row r="4373" spans="3:15" s="5" customFormat="1">
      <c r="C4373" s="120"/>
      <c r="G4373" s="20"/>
      <c r="I4373" s="20"/>
      <c r="J4373" s="20"/>
      <c r="K4373" s="20"/>
      <c r="M4373" s="20"/>
      <c r="O4373" s="116"/>
    </row>
    <row r="4374" spans="3:15" s="5" customFormat="1">
      <c r="C4374" s="120"/>
      <c r="G4374" s="20"/>
      <c r="I4374" s="20"/>
      <c r="J4374" s="20"/>
      <c r="K4374" s="20"/>
      <c r="M4374" s="20"/>
      <c r="O4374" s="116"/>
    </row>
    <row r="4375" spans="3:15" s="5" customFormat="1">
      <c r="C4375" s="120"/>
      <c r="G4375" s="20"/>
      <c r="I4375" s="20"/>
      <c r="J4375" s="20"/>
      <c r="K4375" s="20"/>
      <c r="M4375" s="20"/>
      <c r="O4375" s="116"/>
    </row>
    <row r="4376" spans="3:15" s="5" customFormat="1">
      <c r="C4376" s="120"/>
      <c r="G4376" s="20"/>
      <c r="I4376" s="20"/>
      <c r="J4376" s="20"/>
      <c r="K4376" s="20"/>
      <c r="M4376" s="20"/>
      <c r="O4376" s="116"/>
    </row>
    <row r="4377" spans="3:15" s="5" customFormat="1">
      <c r="C4377" s="120"/>
      <c r="G4377" s="20"/>
      <c r="I4377" s="20"/>
      <c r="J4377" s="20"/>
      <c r="K4377" s="20"/>
      <c r="M4377" s="20"/>
      <c r="O4377" s="116"/>
    </row>
    <row r="4378" spans="3:15" s="5" customFormat="1">
      <c r="C4378" s="120"/>
      <c r="G4378" s="20"/>
      <c r="I4378" s="20"/>
      <c r="J4378" s="20"/>
      <c r="K4378" s="20"/>
      <c r="M4378" s="20"/>
      <c r="O4378" s="116"/>
    </row>
    <row r="4379" spans="3:15" s="5" customFormat="1">
      <c r="C4379" s="120"/>
      <c r="G4379" s="20"/>
      <c r="I4379" s="20"/>
      <c r="J4379" s="20"/>
      <c r="K4379" s="20"/>
      <c r="M4379" s="20"/>
      <c r="O4379" s="116"/>
    </row>
    <row r="4380" spans="3:15" s="5" customFormat="1">
      <c r="C4380" s="120"/>
      <c r="G4380" s="20"/>
      <c r="I4380" s="20"/>
      <c r="J4380" s="20"/>
      <c r="K4380" s="20"/>
      <c r="M4380" s="20"/>
      <c r="O4380" s="116"/>
    </row>
    <row r="4381" spans="3:15" s="5" customFormat="1">
      <c r="C4381" s="120"/>
      <c r="G4381" s="20"/>
      <c r="I4381" s="20"/>
      <c r="J4381" s="20"/>
      <c r="K4381" s="20"/>
      <c r="M4381" s="20"/>
      <c r="O4381" s="116"/>
    </row>
    <row r="4382" spans="3:15" s="5" customFormat="1">
      <c r="C4382" s="120"/>
      <c r="G4382" s="20"/>
      <c r="I4382" s="20"/>
      <c r="J4382" s="20"/>
      <c r="K4382" s="20"/>
      <c r="M4382" s="20"/>
      <c r="O4382" s="116"/>
    </row>
    <row r="4383" spans="3:15" s="5" customFormat="1">
      <c r="C4383" s="120"/>
      <c r="G4383" s="20"/>
      <c r="I4383" s="20"/>
      <c r="J4383" s="20"/>
      <c r="K4383" s="20"/>
      <c r="M4383" s="20"/>
      <c r="O4383" s="116"/>
    </row>
    <row r="4384" spans="3:15" s="5" customFormat="1">
      <c r="C4384" s="120"/>
      <c r="G4384" s="20"/>
      <c r="I4384" s="20"/>
      <c r="J4384" s="20"/>
      <c r="K4384" s="20"/>
      <c r="M4384" s="20"/>
      <c r="O4384" s="116"/>
    </row>
    <row r="4385" spans="3:15" s="5" customFormat="1">
      <c r="C4385" s="120"/>
      <c r="G4385" s="20"/>
      <c r="I4385" s="20"/>
      <c r="J4385" s="20"/>
      <c r="K4385" s="20"/>
      <c r="M4385" s="20"/>
      <c r="O4385" s="116"/>
    </row>
    <row r="4386" spans="3:15" s="5" customFormat="1">
      <c r="C4386" s="120"/>
      <c r="G4386" s="20"/>
      <c r="I4386" s="20"/>
      <c r="J4386" s="20"/>
      <c r="K4386" s="20"/>
      <c r="M4386" s="20"/>
      <c r="O4386" s="116"/>
    </row>
    <row r="4387" spans="3:15" s="5" customFormat="1">
      <c r="C4387" s="120"/>
      <c r="G4387" s="20"/>
      <c r="I4387" s="20"/>
      <c r="J4387" s="20"/>
      <c r="K4387" s="20"/>
      <c r="M4387" s="20"/>
      <c r="O4387" s="116"/>
    </row>
    <row r="4388" spans="3:15" s="5" customFormat="1">
      <c r="C4388" s="120"/>
      <c r="G4388" s="20"/>
      <c r="I4388" s="20"/>
      <c r="J4388" s="20"/>
      <c r="K4388" s="20"/>
      <c r="M4388" s="20"/>
      <c r="O4388" s="116"/>
    </row>
    <row r="4389" spans="3:15" s="5" customFormat="1">
      <c r="C4389" s="120"/>
      <c r="G4389" s="20"/>
      <c r="I4389" s="20"/>
      <c r="J4389" s="20"/>
      <c r="K4389" s="20"/>
      <c r="M4389" s="20"/>
      <c r="O4389" s="116"/>
    </row>
    <row r="4390" spans="3:15" s="5" customFormat="1">
      <c r="C4390" s="120"/>
      <c r="G4390" s="20"/>
      <c r="I4390" s="20"/>
      <c r="J4390" s="20"/>
      <c r="K4390" s="20"/>
      <c r="M4390" s="20"/>
      <c r="O4390" s="116"/>
    </row>
    <row r="4391" spans="3:15" s="5" customFormat="1">
      <c r="C4391" s="120"/>
      <c r="G4391" s="20"/>
      <c r="I4391" s="20"/>
      <c r="J4391" s="20"/>
      <c r="K4391" s="20"/>
      <c r="M4391" s="20"/>
      <c r="O4391" s="116"/>
    </row>
    <row r="4392" spans="3:15" s="5" customFormat="1">
      <c r="C4392" s="120"/>
      <c r="G4392" s="20"/>
      <c r="I4392" s="20"/>
      <c r="J4392" s="20"/>
      <c r="K4392" s="20"/>
      <c r="M4392" s="20"/>
      <c r="O4392" s="116"/>
    </row>
    <row r="4393" spans="3:15" s="5" customFormat="1">
      <c r="C4393" s="120"/>
      <c r="G4393" s="20"/>
      <c r="I4393" s="20"/>
      <c r="J4393" s="20"/>
      <c r="K4393" s="20"/>
      <c r="M4393" s="20"/>
      <c r="O4393" s="116"/>
    </row>
    <row r="4394" spans="3:15" s="5" customFormat="1">
      <c r="C4394" s="120"/>
      <c r="G4394" s="20"/>
      <c r="I4394" s="20"/>
      <c r="J4394" s="20"/>
      <c r="K4394" s="20"/>
      <c r="M4394" s="20"/>
      <c r="O4394" s="116"/>
    </row>
    <row r="4395" spans="3:15" s="5" customFormat="1">
      <c r="C4395" s="120"/>
      <c r="G4395" s="20"/>
      <c r="I4395" s="20"/>
      <c r="J4395" s="20"/>
      <c r="K4395" s="20"/>
      <c r="M4395" s="20"/>
      <c r="O4395" s="116"/>
    </row>
    <row r="4396" spans="3:15" s="5" customFormat="1">
      <c r="C4396" s="120"/>
      <c r="G4396" s="20"/>
      <c r="I4396" s="20"/>
      <c r="J4396" s="20"/>
      <c r="K4396" s="20"/>
      <c r="M4396" s="20"/>
      <c r="O4396" s="116"/>
    </row>
    <row r="4397" spans="3:15" s="5" customFormat="1">
      <c r="C4397" s="120"/>
      <c r="G4397" s="20"/>
      <c r="I4397" s="20"/>
      <c r="J4397" s="20"/>
      <c r="K4397" s="20"/>
      <c r="M4397" s="20"/>
      <c r="O4397" s="116"/>
    </row>
    <row r="4398" spans="3:15" s="5" customFormat="1">
      <c r="C4398" s="120"/>
      <c r="G4398" s="20"/>
      <c r="I4398" s="20"/>
      <c r="J4398" s="20"/>
      <c r="K4398" s="20"/>
      <c r="M4398" s="20"/>
      <c r="O4398" s="116"/>
    </row>
    <row r="4399" spans="3:15" s="5" customFormat="1">
      <c r="C4399" s="120"/>
      <c r="G4399" s="20"/>
      <c r="I4399" s="20"/>
      <c r="J4399" s="20"/>
      <c r="K4399" s="20"/>
      <c r="M4399" s="20"/>
      <c r="O4399" s="116"/>
    </row>
    <row r="4400" spans="3:15" s="5" customFormat="1">
      <c r="C4400" s="120"/>
      <c r="G4400" s="20"/>
      <c r="I4400" s="20"/>
      <c r="J4400" s="20"/>
      <c r="K4400" s="20"/>
      <c r="M4400" s="20"/>
      <c r="O4400" s="116"/>
    </row>
    <row r="4401" spans="3:15" s="5" customFormat="1">
      <c r="C4401" s="120"/>
      <c r="G4401" s="20"/>
      <c r="I4401" s="20"/>
      <c r="J4401" s="20"/>
      <c r="K4401" s="20"/>
      <c r="M4401" s="20"/>
      <c r="O4401" s="116"/>
    </row>
    <row r="4402" spans="3:15" s="5" customFormat="1">
      <c r="C4402" s="120"/>
      <c r="G4402" s="20"/>
      <c r="I4402" s="20"/>
      <c r="J4402" s="20"/>
      <c r="K4402" s="20"/>
      <c r="M4402" s="20"/>
      <c r="O4402" s="116"/>
    </row>
    <row r="4403" spans="3:15" s="5" customFormat="1">
      <c r="C4403" s="120"/>
      <c r="G4403" s="20"/>
      <c r="I4403" s="20"/>
      <c r="J4403" s="20"/>
      <c r="K4403" s="20"/>
      <c r="M4403" s="20"/>
      <c r="O4403" s="116"/>
    </row>
    <row r="4404" spans="3:15" s="5" customFormat="1">
      <c r="C4404" s="120"/>
      <c r="G4404" s="20"/>
      <c r="I4404" s="20"/>
      <c r="J4404" s="20"/>
      <c r="K4404" s="20"/>
      <c r="M4404" s="20"/>
      <c r="O4404" s="116"/>
    </row>
    <row r="4405" spans="3:15" s="5" customFormat="1">
      <c r="C4405" s="120"/>
      <c r="G4405" s="20"/>
      <c r="I4405" s="20"/>
      <c r="J4405" s="20"/>
      <c r="K4405" s="20"/>
      <c r="M4405" s="20"/>
      <c r="O4405" s="116"/>
    </row>
    <row r="4406" spans="3:15" s="5" customFormat="1">
      <c r="C4406" s="120"/>
      <c r="G4406" s="20"/>
      <c r="I4406" s="20"/>
      <c r="J4406" s="20"/>
      <c r="K4406" s="20"/>
      <c r="M4406" s="20"/>
      <c r="O4406" s="116"/>
    </row>
    <row r="4407" spans="3:15" s="5" customFormat="1">
      <c r="C4407" s="120"/>
      <c r="G4407" s="20"/>
      <c r="I4407" s="20"/>
      <c r="J4407" s="20"/>
      <c r="K4407" s="20"/>
      <c r="M4407" s="20"/>
      <c r="O4407" s="116"/>
    </row>
    <row r="4408" spans="3:15" s="5" customFormat="1">
      <c r="C4408" s="120"/>
      <c r="G4408" s="20"/>
      <c r="I4408" s="20"/>
      <c r="J4408" s="20"/>
      <c r="K4408" s="20"/>
      <c r="M4408" s="20"/>
      <c r="O4408" s="116"/>
    </row>
    <row r="4409" spans="3:15" s="5" customFormat="1">
      <c r="C4409" s="120"/>
      <c r="G4409" s="20"/>
      <c r="I4409" s="20"/>
      <c r="J4409" s="20"/>
      <c r="K4409" s="20"/>
      <c r="M4409" s="20"/>
      <c r="O4409" s="116"/>
    </row>
    <row r="4410" spans="3:15" s="5" customFormat="1">
      <c r="C4410" s="120"/>
      <c r="G4410" s="20"/>
      <c r="I4410" s="20"/>
      <c r="J4410" s="20"/>
      <c r="K4410" s="20"/>
      <c r="M4410" s="20"/>
      <c r="O4410" s="116"/>
    </row>
    <row r="4411" spans="3:15" s="5" customFormat="1">
      <c r="C4411" s="120"/>
      <c r="G4411" s="20"/>
      <c r="I4411" s="20"/>
      <c r="J4411" s="20"/>
      <c r="K4411" s="20"/>
      <c r="M4411" s="20"/>
      <c r="O4411" s="116"/>
    </row>
    <row r="4412" spans="3:15" s="5" customFormat="1">
      <c r="C4412" s="120"/>
      <c r="G4412" s="20"/>
      <c r="I4412" s="20"/>
      <c r="J4412" s="20"/>
      <c r="K4412" s="20"/>
      <c r="M4412" s="20"/>
      <c r="O4412" s="116"/>
    </row>
    <row r="4413" spans="3:15" s="5" customFormat="1">
      <c r="C4413" s="120"/>
      <c r="G4413" s="20"/>
      <c r="I4413" s="20"/>
      <c r="J4413" s="20"/>
      <c r="K4413" s="20"/>
      <c r="M4413" s="20"/>
      <c r="O4413" s="116"/>
    </row>
    <row r="4414" spans="3:15" s="5" customFormat="1">
      <c r="C4414" s="120"/>
      <c r="G4414" s="20"/>
      <c r="I4414" s="20"/>
      <c r="J4414" s="20"/>
      <c r="K4414" s="20"/>
      <c r="M4414" s="20"/>
      <c r="O4414" s="116"/>
    </row>
    <row r="4415" spans="3:15" s="5" customFormat="1">
      <c r="C4415" s="120"/>
      <c r="G4415" s="20"/>
      <c r="I4415" s="20"/>
      <c r="J4415" s="20"/>
      <c r="K4415" s="20"/>
      <c r="M4415" s="20"/>
      <c r="O4415" s="116"/>
    </row>
    <row r="4416" spans="3:15" s="5" customFormat="1">
      <c r="C4416" s="120"/>
      <c r="G4416" s="20"/>
      <c r="I4416" s="20"/>
      <c r="J4416" s="20"/>
      <c r="K4416" s="20"/>
      <c r="M4416" s="20"/>
      <c r="O4416" s="116"/>
    </row>
    <row r="4417" spans="3:15" s="5" customFormat="1">
      <c r="C4417" s="120"/>
      <c r="G4417" s="20"/>
      <c r="I4417" s="20"/>
      <c r="J4417" s="20"/>
      <c r="K4417" s="20"/>
      <c r="M4417" s="20"/>
      <c r="O4417" s="116"/>
    </row>
    <row r="4418" spans="3:15" s="5" customFormat="1">
      <c r="C4418" s="120"/>
      <c r="G4418" s="20"/>
      <c r="I4418" s="20"/>
      <c r="J4418" s="20"/>
      <c r="K4418" s="20"/>
      <c r="M4418" s="20"/>
      <c r="O4418" s="116"/>
    </row>
    <row r="4419" spans="3:15" s="5" customFormat="1">
      <c r="C4419" s="120"/>
      <c r="G4419" s="20"/>
      <c r="I4419" s="20"/>
      <c r="J4419" s="20"/>
      <c r="K4419" s="20"/>
      <c r="M4419" s="20"/>
      <c r="O4419" s="116"/>
    </row>
    <row r="4420" spans="3:15" s="5" customFormat="1">
      <c r="C4420" s="120"/>
      <c r="G4420" s="20"/>
      <c r="I4420" s="20"/>
      <c r="J4420" s="20"/>
      <c r="K4420" s="20"/>
      <c r="M4420" s="20"/>
      <c r="O4420" s="116"/>
    </row>
    <row r="4421" spans="3:15" s="5" customFormat="1">
      <c r="C4421" s="120"/>
      <c r="G4421" s="20"/>
      <c r="I4421" s="20"/>
      <c r="J4421" s="20"/>
      <c r="K4421" s="20"/>
      <c r="M4421" s="20"/>
      <c r="O4421" s="116"/>
    </row>
    <row r="4422" spans="3:15" s="5" customFormat="1">
      <c r="C4422" s="120"/>
      <c r="G4422" s="20"/>
      <c r="I4422" s="20"/>
      <c r="J4422" s="20"/>
      <c r="K4422" s="20"/>
      <c r="M4422" s="20"/>
      <c r="O4422" s="116"/>
    </row>
    <row r="4423" spans="3:15" s="5" customFormat="1">
      <c r="C4423" s="120"/>
      <c r="G4423" s="20"/>
      <c r="I4423" s="20"/>
      <c r="J4423" s="20"/>
      <c r="K4423" s="20"/>
      <c r="M4423" s="20"/>
      <c r="O4423" s="116"/>
    </row>
    <row r="4424" spans="3:15" s="5" customFormat="1">
      <c r="C4424" s="120"/>
      <c r="G4424" s="20"/>
      <c r="I4424" s="20"/>
      <c r="J4424" s="20"/>
      <c r="K4424" s="20"/>
      <c r="M4424" s="20"/>
      <c r="O4424" s="116"/>
    </row>
    <row r="4425" spans="3:15" s="5" customFormat="1">
      <c r="C4425" s="120"/>
      <c r="G4425" s="20"/>
      <c r="I4425" s="20"/>
      <c r="J4425" s="20"/>
      <c r="K4425" s="20"/>
      <c r="M4425" s="20"/>
      <c r="O4425" s="116"/>
    </row>
    <row r="4426" spans="3:15" s="5" customFormat="1">
      <c r="C4426" s="120"/>
      <c r="G4426" s="20"/>
      <c r="I4426" s="20"/>
      <c r="J4426" s="20"/>
      <c r="K4426" s="20"/>
      <c r="M4426" s="20"/>
      <c r="O4426" s="116"/>
    </row>
    <row r="4427" spans="3:15" s="5" customFormat="1">
      <c r="C4427" s="120"/>
      <c r="G4427" s="20"/>
      <c r="I4427" s="20"/>
      <c r="J4427" s="20"/>
      <c r="K4427" s="20"/>
      <c r="M4427" s="20"/>
      <c r="O4427" s="116"/>
    </row>
    <row r="4428" spans="3:15" s="5" customFormat="1">
      <c r="C4428" s="120"/>
      <c r="G4428" s="20"/>
      <c r="I4428" s="20"/>
      <c r="J4428" s="20"/>
      <c r="K4428" s="20"/>
      <c r="M4428" s="20"/>
      <c r="O4428" s="116"/>
    </row>
    <row r="4429" spans="3:15" s="5" customFormat="1">
      <c r="C4429" s="120"/>
      <c r="G4429" s="20"/>
      <c r="I4429" s="20"/>
      <c r="J4429" s="20"/>
      <c r="K4429" s="20"/>
      <c r="M4429" s="20"/>
      <c r="O4429" s="116"/>
    </row>
    <row r="4430" spans="3:15" s="5" customFormat="1">
      <c r="C4430" s="120"/>
      <c r="G4430" s="20"/>
      <c r="I4430" s="20"/>
      <c r="J4430" s="20"/>
      <c r="K4430" s="20"/>
      <c r="M4430" s="20"/>
      <c r="O4430" s="116"/>
    </row>
    <row r="4431" spans="3:15" s="5" customFormat="1">
      <c r="C4431" s="120"/>
      <c r="G4431" s="20"/>
      <c r="I4431" s="20"/>
      <c r="J4431" s="20"/>
      <c r="K4431" s="20"/>
      <c r="M4431" s="20"/>
      <c r="O4431" s="116"/>
    </row>
    <row r="4432" spans="3:15" s="5" customFormat="1">
      <c r="C4432" s="120"/>
      <c r="G4432" s="20"/>
      <c r="I4432" s="20"/>
      <c r="J4432" s="20"/>
      <c r="K4432" s="20"/>
      <c r="M4432" s="20"/>
      <c r="O4432" s="116"/>
    </row>
    <row r="4433" spans="3:15" s="5" customFormat="1">
      <c r="C4433" s="120"/>
      <c r="G4433" s="20"/>
      <c r="I4433" s="20"/>
      <c r="J4433" s="20"/>
      <c r="K4433" s="20"/>
      <c r="M4433" s="20"/>
      <c r="O4433" s="116"/>
    </row>
    <row r="4434" spans="3:15" s="5" customFormat="1">
      <c r="C4434" s="120"/>
      <c r="G4434" s="20"/>
      <c r="I4434" s="20"/>
      <c r="J4434" s="20"/>
      <c r="K4434" s="20"/>
      <c r="M4434" s="20"/>
      <c r="O4434" s="116"/>
    </row>
    <row r="4435" spans="3:15" s="5" customFormat="1">
      <c r="C4435" s="120"/>
      <c r="G4435" s="20"/>
      <c r="I4435" s="20"/>
      <c r="J4435" s="20"/>
      <c r="K4435" s="20"/>
      <c r="M4435" s="20"/>
      <c r="O4435" s="116"/>
    </row>
    <row r="4436" spans="3:15" s="5" customFormat="1">
      <c r="C4436" s="120"/>
      <c r="G4436" s="20"/>
      <c r="I4436" s="20"/>
      <c r="J4436" s="20"/>
      <c r="K4436" s="20"/>
      <c r="M4436" s="20"/>
      <c r="O4436" s="116"/>
    </row>
    <row r="4437" spans="3:15" s="5" customFormat="1">
      <c r="C4437" s="120"/>
      <c r="G4437" s="20"/>
      <c r="I4437" s="20"/>
      <c r="J4437" s="20"/>
      <c r="K4437" s="20"/>
      <c r="M4437" s="20"/>
      <c r="O4437" s="116"/>
    </row>
    <row r="4438" spans="3:15" s="5" customFormat="1">
      <c r="C4438" s="120"/>
      <c r="G4438" s="20"/>
      <c r="I4438" s="20"/>
      <c r="J4438" s="20"/>
      <c r="K4438" s="20"/>
      <c r="M4438" s="20"/>
      <c r="O4438" s="116"/>
    </row>
    <row r="4439" spans="3:15" s="5" customFormat="1">
      <c r="C4439" s="120"/>
      <c r="G4439" s="20"/>
      <c r="I4439" s="20"/>
      <c r="J4439" s="20"/>
      <c r="K4439" s="20"/>
      <c r="M4439" s="20"/>
      <c r="O4439" s="116"/>
    </row>
    <row r="4440" spans="3:15" s="5" customFormat="1">
      <c r="C4440" s="120"/>
      <c r="G4440" s="20"/>
      <c r="I4440" s="20"/>
      <c r="J4440" s="20"/>
      <c r="K4440" s="20"/>
      <c r="M4440" s="20"/>
      <c r="O4440" s="116"/>
    </row>
    <row r="4441" spans="3:15" s="5" customFormat="1">
      <c r="C4441" s="120"/>
      <c r="G4441" s="20"/>
      <c r="I4441" s="20"/>
      <c r="J4441" s="20"/>
      <c r="K4441" s="20"/>
      <c r="M4441" s="20"/>
      <c r="O4441" s="116"/>
    </row>
    <row r="4442" spans="3:15" s="5" customFormat="1">
      <c r="C4442" s="120"/>
      <c r="G4442" s="20"/>
      <c r="I4442" s="20"/>
      <c r="J4442" s="20"/>
      <c r="K4442" s="20"/>
      <c r="M4442" s="20"/>
      <c r="O4442" s="116"/>
    </row>
    <row r="4443" spans="3:15" s="5" customFormat="1">
      <c r="C4443" s="120"/>
      <c r="G4443" s="20"/>
      <c r="I4443" s="20"/>
      <c r="J4443" s="20"/>
      <c r="K4443" s="20"/>
      <c r="M4443" s="20"/>
      <c r="O4443" s="116"/>
    </row>
    <row r="4444" spans="3:15" s="5" customFormat="1">
      <c r="C4444" s="120"/>
      <c r="G4444" s="20"/>
      <c r="I4444" s="20"/>
      <c r="J4444" s="20"/>
      <c r="K4444" s="20"/>
      <c r="M4444" s="20"/>
      <c r="O4444" s="116"/>
    </row>
    <row r="4445" spans="3:15" s="5" customFormat="1">
      <c r="C4445" s="120"/>
      <c r="G4445" s="20"/>
      <c r="I4445" s="20"/>
      <c r="J4445" s="20"/>
      <c r="K4445" s="20"/>
      <c r="M4445" s="20"/>
      <c r="O4445" s="116"/>
    </row>
    <row r="4446" spans="3:15" s="5" customFormat="1">
      <c r="C4446" s="120"/>
      <c r="G4446" s="20"/>
      <c r="I4446" s="20"/>
      <c r="J4446" s="20"/>
      <c r="K4446" s="20"/>
      <c r="M4446" s="20"/>
      <c r="O4446" s="116"/>
    </row>
    <row r="4447" spans="3:15" s="5" customFormat="1">
      <c r="C4447" s="120"/>
      <c r="G4447" s="20"/>
      <c r="I4447" s="20"/>
      <c r="J4447" s="20"/>
      <c r="K4447" s="20"/>
      <c r="M4447" s="20"/>
      <c r="O4447" s="116"/>
    </row>
    <row r="4448" spans="3:15" s="5" customFormat="1">
      <c r="C4448" s="120"/>
      <c r="G4448" s="20"/>
      <c r="I4448" s="20"/>
      <c r="J4448" s="20"/>
      <c r="K4448" s="20"/>
      <c r="M4448" s="20"/>
      <c r="O4448" s="116"/>
    </row>
    <row r="4449" spans="3:15" s="5" customFormat="1">
      <c r="C4449" s="120"/>
      <c r="G4449" s="20"/>
      <c r="I4449" s="20"/>
      <c r="J4449" s="20"/>
      <c r="K4449" s="20"/>
      <c r="M4449" s="20"/>
      <c r="O4449" s="116"/>
    </row>
    <row r="4450" spans="3:15" s="5" customFormat="1">
      <c r="C4450" s="120"/>
      <c r="G4450" s="20"/>
      <c r="I4450" s="20"/>
      <c r="J4450" s="20"/>
      <c r="K4450" s="20"/>
      <c r="M4450" s="20"/>
      <c r="O4450" s="116"/>
    </row>
    <row r="4451" spans="3:15" s="5" customFormat="1">
      <c r="C4451" s="120"/>
      <c r="G4451" s="20"/>
      <c r="I4451" s="20"/>
      <c r="J4451" s="20"/>
      <c r="K4451" s="20"/>
      <c r="M4451" s="20"/>
      <c r="O4451" s="116"/>
    </row>
    <row r="4452" spans="3:15" s="5" customFormat="1">
      <c r="C4452" s="120"/>
      <c r="G4452" s="20"/>
      <c r="I4452" s="20"/>
      <c r="J4452" s="20"/>
      <c r="K4452" s="20"/>
      <c r="M4452" s="20"/>
      <c r="O4452" s="116"/>
    </row>
    <row r="4453" spans="3:15" s="5" customFormat="1">
      <c r="C4453" s="120"/>
      <c r="G4453" s="20"/>
      <c r="I4453" s="20"/>
      <c r="J4453" s="20"/>
      <c r="K4453" s="20"/>
      <c r="M4453" s="20"/>
      <c r="O4453" s="116"/>
    </row>
    <row r="4454" spans="3:15" s="5" customFormat="1">
      <c r="C4454" s="120"/>
      <c r="G4454" s="20"/>
      <c r="I4454" s="20"/>
      <c r="J4454" s="20"/>
      <c r="K4454" s="20"/>
      <c r="M4454" s="20"/>
      <c r="O4454" s="116"/>
    </row>
    <row r="4455" spans="3:15" s="5" customFormat="1">
      <c r="C4455" s="120"/>
      <c r="G4455" s="20"/>
      <c r="I4455" s="20"/>
      <c r="J4455" s="20"/>
      <c r="K4455" s="20"/>
      <c r="M4455" s="20"/>
      <c r="O4455" s="116"/>
    </row>
    <row r="4456" spans="3:15" s="5" customFormat="1">
      <c r="C4456" s="120"/>
      <c r="G4456" s="20"/>
      <c r="I4456" s="20"/>
      <c r="J4456" s="20"/>
      <c r="K4456" s="20"/>
      <c r="M4456" s="20"/>
      <c r="O4456" s="116"/>
    </row>
    <row r="4457" spans="3:15" s="5" customFormat="1">
      <c r="C4457" s="120"/>
      <c r="G4457" s="20"/>
      <c r="I4457" s="20"/>
      <c r="J4457" s="20"/>
      <c r="K4457" s="20"/>
      <c r="M4457" s="20"/>
      <c r="O4457" s="116"/>
    </row>
    <row r="4458" spans="3:15" s="5" customFormat="1">
      <c r="C4458" s="120"/>
      <c r="G4458" s="20"/>
      <c r="I4458" s="20"/>
      <c r="J4458" s="20"/>
      <c r="K4458" s="20"/>
      <c r="M4458" s="20"/>
      <c r="O4458" s="116"/>
    </row>
    <row r="4459" spans="3:15" s="5" customFormat="1">
      <c r="C4459" s="120"/>
      <c r="G4459" s="20"/>
      <c r="I4459" s="20"/>
      <c r="J4459" s="20"/>
      <c r="K4459" s="20"/>
      <c r="M4459" s="20"/>
      <c r="O4459" s="116"/>
    </row>
    <row r="4460" spans="3:15" s="5" customFormat="1">
      <c r="C4460" s="120"/>
      <c r="G4460" s="20"/>
      <c r="I4460" s="20"/>
      <c r="J4460" s="20"/>
      <c r="K4460" s="20"/>
      <c r="M4460" s="20"/>
      <c r="O4460" s="116"/>
    </row>
    <row r="4461" spans="3:15" s="5" customFormat="1">
      <c r="C4461" s="120"/>
      <c r="G4461" s="20"/>
      <c r="I4461" s="20"/>
      <c r="J4461" s="20"/>
      <c r="K4461" s="20"/>
      <c r="M4461" s="20"/>
      <c r="O4461" s="116"/>
    </row>
    <row r="4462" spans="3:15" s="5" customFormat="1">
      <c r="C4462" s="120"/>
      <c r="G4462" s="20"/>
      <c r="I4462" s="20"/>
      <c r="J4462" s="20"/>
      <c r="K4462" s="20"/>
      <c r="M4462" s="20"/>
      <c r="O4462" s="116"/>
    </row>
    <row r="4463" spans="3:15" s="5" customFormat="1">
      <c r="C4463" s="120"/>
      <c r="G4463" s="20"/>
      <c r="I4463" s="20"/>
      <c r="J4463" s="20"/>
      <c r="K4463" s="20"/>
      <c r="M4463" s="20"/>
      <c r="O4463" s="116"/>
    </row>
    <row r="4464" spans="3:15" s="5" customFormat="1">
      <c r="C4464" s="120"/>
      <c r="G4464" s="20"/>
      <c r="I4464" s="20"/>
      <c r="J4464" s="20"/>
      <c r="K4464" s="20"/>
      <c r="M4464" s="20"/>
      <c r="O4464" s="116"/>
    </row>
    <row r="4465" spans="3:15" s="5" customFormat="1">
      <c r="C4465" s="120"/>
      <c r="G4465" s="20"/>
      <c r="I4465" s="20"/>
      <c r="J4465" s="20"/>
      <c r="K4465" s="20"/>
      <c r="M4465" s="20"/>
      <c r="O4465" s="116"/>
    </row>
    <row r="4466" spans="3:15" s="5" customFormat="1">
      <c r="C4466" s="120"/>
      <c r="G4466" s="20"/>
      <c r="I4466" s="20"/>
      <c r="J4466" s="20"/>
      <c r="K4466" s="20"/>
      <c r="M4466" s="20"/>
      <c r="O4466" s="116"/>
    </row>
    <row r="4467" spans="3:15" s="5" customFormat="1">
      <c r="C4467" s="120"/>
      <c r="G4467" s="20"/>
      <c r="I4467" s="20"/>
      <c r="J4467" s="20"/>
      <c r="K4467" s="20"/>
      <c r="M4467" s="20"/>
      <c r="O4467" s="116"/>
    </row>
    <row r="4468" spans="3:15" s="5" customFormat="1">
      <c r="C4468" s="120"/>
      <c r="G4468" s="20"/>
      <c r="I4468" s="20"/>
      <c r="J4468" s="20"/>
      <c r="K4468" s="20"/>
      <c r="M4468" s="20"/>
      <c r="O4468" s="116"/>
    </row>
    <row r="4469" spans="3:15" s="5" customFormat="1">
      <c r="C4469" s="120"/>
      <c r="G4469" s="20"/>
      <c r="I4469" s="20"/>
      <c r="J4469" s="20"/>
      <c r="K4469" s="20"/>
      <c r="M4469" s="20"/>
      <c r="O4469" s="116"/>
    </row>
    <row r="4470" spans="3:15" s="5" customFormat="1">
      <c r="C4470" s="120"/>
      <c r="G4470" s="20"/>
      <c r="I4470" s="20"/>
      <c r="J4470" s="20"/>
      <c r="K4470" s="20"/>
      <c r="M4470" s="20"/>
      <c r="O4470" s="116"/>
    </row>
    <row r="4471" spans="3:15" s="5" customFormat="1">
      <c r="C4471" s="120"/>
      <c r="G4471" s="20"/>
      <c r="I4471" s="20"/>
      <c r="J4471" s="20"/>
      <c r="K4471" s="20"/>
      <c r="M4471" s="20"/>
      <c r="O4471" s="116"/>
    </row>
    <row r="4472" spans="3:15" s="5" customFormat="1">
      <c r="C4472" s="120"/>
      <c r="G4472" s="20"/>
      <c r="I4472" s="20"/>
      <c r="J4472" s="20"/>
      <c r="K4472" s="20"/>
      <c r="M4472" s="20"/>
      <c r="O4472" s="116"/>
    </row>
    <row r="4473" spans="3:15" s="5" customFormat="1">
      <c r="C4473" s="120"/>
      <c r="G4473" s="20"/>
      <c r="I4473" s="20"/>
      <c r="J4473" s="20"/>
      <c r="K4473" s="20"/>
      <c r="M4473" s="20"/>
      <c r="O4473" s="116"/>
    </row>
    <row r="4474" spans="3:15" s="5" customFormat="1">
      <c r="C4474" s="120"/>
      <c r="G4474" s="20"/>
      <c r="I4474" s="20"/>
      <c r="J4474" s="20"/>
      <c r="K4474" s="20"/>
      <c r="M4474" s="20"/>
      <c r="O4474" s="116"/>
    </row>
    <row r="4475" spans="3:15" s="5" customFormat="1">
      <c r="C4475" s="120"/>
      <c r="G4475" s="20"/>
      <c r="I4475" s="20"/>
      <c r="J4475" s="20"/>
      <c r="K4475" s="20"/>
      <c r="M4475" s="20"/>
      <c r="O4475" s="116"/>
    </row>
    <row r="4476" spans="3:15" s="5" customFormat="1">
      <c r="C4476" s="120"/>
      <c r="G4476" s="20"/>
      <c r="I4476" s="20"/>
      <c r="J4476" s="20"/>
      <c r="K4476" s="20"/>
      <c r="M4476" s="20"/>
      <c r="O4476" s="116"/>
    </row>
    <row r="4477" spans="3:15" s="5" customFormat="1">
      <c r="C4477" s="120"/>
      <c r="G4477" s="20"/>
      <c r="I4477" s="20"/>
      <c r="J4477" s="20"/>
      <c r="K4477" s="20"/>
      <c r="M4477" s="20"/>
      <c r="O4477" s="116"/>
    </row>
    <row r="4478" spans="3:15" s="5" customFormat="1">
      <c r="C4478" s="120"/>
      <c r="G4478" s="20"/>
      <c r="I4478" s="20"/>
      <c r="J4478" s="20"/>
      <c r="K4478" s="20"/>
      <c r="M4478" s="20"/>
      <c r="O4478" s="116"/>
    </row>
    <row r="4479" spans="3:15" s="5" customFormat="1">
      <c r="C4479" s="120"/>
      <c r="G4479" s="20"/>
      <c r="I4479" s="20"/>
      <c r="J4479" s="20"/>
      <c r="K4479" s="20"/>
      <c r="M4479" s="20"/>
      <c r="O4479" s="116"/>
    </row>
    <row r="4480" spans="3:15" s="5" customFormat="1">
      <c r="C4480" s="120"/>
      <c r="G4480" s="20"/>
      <c r="I4480" s="20"/>
      <c r="J4480" s="20"/>
      <c r="K4480" s="20"/>
      <c r="M4480" s="20"/>
      <c r="O4480" s="116"/>
    </row>
    <row r="4481" spans="3:15" s="5" customFormat="1">
      <c r="C4481" s="120"/>
      <c r="G4481" s="20"/>
      <c r="I4481" s="20"/>
      <c r="J4481" s="20"/>
      <c r="K4481" s="20"/>
      <c r="M4481" s="20"/>
      <c r="O4481" s="116"/>
    </row>
    <row r="4482" spans="3:15" s="5" customFormat="1">
      <c r="C4482" s="120"/>
      <c r="G4482" s="20"/>
      <c r="I4482" s="20"/>
      <c r="J4482" s="20"/>
      <c r="K4482" s="20"/>
      <c r="M4482" s="20"/>
      <c r="O4482" s="116"/>
    </row>
    <row r="4483" spans="3:15" s="5" customFormat="1">
      <c r="C4483" s="120"/>
      <c r="G4483" s="20"/>
      <c r="I4483" s="20"/>
      <c r="J4483" s="20"/>
      <c r="K4483" s="20"/>
      <c r="M4483" s="20"/>
      <c r="O4483" s="116"/>
    </row>
    <row r="4484" spans="3:15" s="5" customFormat="1">
      <c r="C4484" s="120"/>
      <c r="G4484" s="20"/>
      <c r="I4484" s="20"/>
      <c r="J4484" s="20"/>
      <c r="K4484" s="20"/>
      <c r="M4484" s="20"/>
      <c r="O4484" s="116"/>
    </row>
    <row r="4485" spans="3:15" s="5" customFormat="1">
      <c r="C4485" s="120"/>
      <c r="G4485" s="20"/>
      <c r="I4485" s="20"/>
      <c r="J4485" s="20"/>
      <c r="K4485" s="20"/>
      <c r="M4485" s="20"/>
      <c r="O4485" s="116"/>
    </row>
    <row r="4486" spans="3:15" s="5" customFormat="1">
      <c r="C4486" s="120"/>
      <c r="G4486" s="20"/>
      <c r="I4486" s="20"/>
      <c r="J4486" s="20"/>
      <c r="K4486" s="20"/>
      <c r="M4486" s="20"/>
      <c r="O4486" s="116"/>
    </row>
    <row r="4487" spans="3:15" s="5" customFormat="1">
      <c r="C4487" s="120"/>
      <c r="G4487" s="20"/>
      <c r="I4487" s="20"/>
      <c r="J4487" s="20"/>
      <c r="K4487" s="20"/>
      <c r="M4487" s="20"/>
      <c r="O4487" s="116"/>
    </row>
    <row r="4488" spans="3:15" s="5" customFormat="1">
      <c r="C4488" s="120"/>
      <c r="G4488" s="20"/>
      <c r="I4488" s="20"/>
      <c r="J4488" s="20"/>
      <c r="K4488" s="20"/>
      <c r="M4488" s="20"/>
      <c r="O4488" s="116"/>
    </row>
    <row r="4489" spans="3:15" s="5" customFormat="1">
      <c r="C4489" s="120"/>
      <c r="G4489" s="20"/>
      <c r="I4489" s="20"/>
      <c r="J4489" s="20"/>
      <c r="K4489" s="20"/>
      <c r="M4489" s="20"/>
      <c r="O4489" s="116"/>
    </row>
    <row r="4490" spans="3:15" s="5" customFormat="1">
      <c r="C4490" s="120"/>
      <c r="G4490" s="20"/>
      <c r="I4490" s="20"/>
      <c r="J4490" s="20"/>
      <c r="K4490" s="20"/>
      <c r="M4490" s="20"/>
      <c r="O4490" s="116"/>
    </row>
    <row r="4491" spans="3:15" s="5" customFormat="1">
      <c r="C4491" s="120"/>
      <c r="G4491" s="20"/>
      <c r="I4491" s="20"/>
      <c r="J4491" s="20"/>
      <c r="K4491" s="20"/>
      <c r="M4491" s="20"/>
      <c r="O4491" s="116"/>
    </row>
    <row r="4492" spans="3:15" s="5" customFormat="1">
      <c r="C4492" s="120"/>
      <c r="G4492" s="20"/>
      <c r="I4492" s="20"/>
      <c r="J4492" s="20"/>
      <c r="K4492" s="20"/>
      <c r="M4492" s="20"/>
      <c r="O4492" s="116"/>
    </row>
    <row r="4493" spans="3:15" s="5" customFormat="1">
      <c r="C4493" s="120"/>
      <c r="G4493" s="20"/>
      <c r="I4493" s="20"/>
      <c r="J4493" s="20"/>
      <c r="K4493" s="20"/>
      <c r="M4493" s="20"/>
      <c r="O4493" s="116"/>
    </row>
    <row r="4494" spans="3:15" s="5" customFormat="1">
      <c r="C4494" s="120"/>
      <c r="G4494" s="20"/>
      <c r="I4494" s="20"/>
      <c r="J4494" s="20"/>
      <c r="K4494" s="20"/>
      <c r="M4494" s="20"/>
      <c r="O4494" s="116"/>
    </row>
    <row r="4495" spans="3:15" s="5" customFormat="1">
      <c r="C4495" s="120"/>
      <c r="G4495" s="20"/>
      <c r="I4495" s="20"/>
      <c r="J4495" s="20"/>
      <c r="K4495" s="20"/>
      <c r="M4495" s="20"/>
      <c r="O4495" s="116"/>
    </row>
    <row r="4496" spans="3:15" s="5" customFormat="1">
      <c r="C4496" s="120"/>
      <c r="G4496" s="20"/>
      <c r="I4496" s="20"/>
      <c r="J4496" s="20"/>
      <c r="K4496" s="20"/>
      <c r="M4496" s="20"/>
      <c r="O4496" s="116"/>
    </row>
    <row r="4497" spans="3:15" s="5" customFormat="1">
      <c r="C4497" s="120"/>
      <c r="G4497" s="20"/>
      <c r="I4497" s="20"/>
      <c r="J4497" s="20"/>
      <c r="K4497" s="20"/>
      <c r="M4497" s="20"/>
      <c r="O4497" s="116"/>
    </row>
    <row r="4498" spans="3:15" s="5" customFormat="1">
      <c r="C4498" s="120"/>
      <c r="G4498" s="20"/>
      <c r="I4498" s="20"/>
      <c r="J4498" s="20"/>
      <c r="K4498" s="20"/>
      <c r="M4498" s="20"/>
      <c r="O4498" s="116"/>
    </row>
    <row r="4499" spans="3:15" s="5" customFormat="1">
      <c r="C4499" s="120"/>
      <c r="G4499" s="20"/>
      <c r="I4499" s="20"/>
      <c r="J4499" s="20"/>
      <c r="K4499" s="20"/>
      <c r="M4499" s="20"/>
      <c r="O4499" s="116"/>
    </row>
    <row r="4500" spans="3:15" s="5" customFormat="1">
      <c r="C4500" s="120"/>
      <c r="G4500" s="20"/>
      <c r="I4500" s="20"/>
      <c r="J4500" s="20"/>
      <c r="K4500" s="20"/>
      <c r="M4500" s="20"/>
      <c r="O4500" s="116"/>
    </row>
    <row r="4501" spans="3:15" s="5" customFormat="1">
      <c r="C4501" s="120"/>
      <c r="G4501" s="20"/>
      <c r="I4501" s="20"/>
      <c r="J4501" s="20"/>
      <c r="K4501" s="20"/>
      <c r="M4501" s="20"/>
      <c r="O4501" s="116"/>
    </row>
    <row r="4502" spans="3:15" s="5" customFormat="1">
      <c r="C4502" s="120"/>
      <c r="G4502" s="20"/>
      <c r="I4502" s="20"/>
      <c r="J4502" s="20"/>
      <c r="K4502" s="20"/>
      <c r="M4502" s="20"/>
      <c r="O4502" s="116"/>
    </row>
    <row r="4503" spans="3:15" s="5" customFormat="1">
      <c r="C4503" s="120"/>
      <c r="G4503" s="20"/>
      <c r="I4503" s="20"/>
      <c r="J4503" s="20"/>
      <c r="K4503" s="20"/>
      <c r="M4503" s="20"/>
      <c r="O4503" s="116"/>
    </row>
    <row r="4504" spans="3:15" s="5" customFormat="1">
      <c r="C4504" s="120"/>
      <c r="G4504" s="20"/>
      <c r="I4504" s="20"/>
      <c r="J4504" s="20"/>
      <c r="K4504" s="20"/>
      <c r="M4504" s="20"/>
      <c r="O4504" s="116"/>
    </row>
    <row r="4505" spans="3:15" s="5" customFormat="1">
      <c r="C4505" s="120"/>
      <c r="G4505" s="20"/>
      <c r="I4505" s="20"/>
      <c r="J4505" s="20"/>
      <c r="K4505" s="20"/>
      <c r="M4505" s="20"/>
      <c r="O4505" s="116"/>
    </row>
    <row r="4506" spans="3:15" s="5" customFormat="1">
      <c r="C4506" s="120"/>
      <c r="G4506" s="20"/>
      <c r="I4506" s="20"/>
      <c r="J4506" s="20"/>
      <c r="K4506" s="20"/>
      <c r="M4506" s="20"/>
      <c r="O4506" s="116"/>
    </row>
    <row r="4507" spans="3:15" s="5" customFormat="1">
      <c r="C4507" s="120"/>
      <c r="G4507" s="20"/>
      <c r="I4507" s="20"/>
      <c r="J4507" s="20"/>
      <c r="K4507" s="20"/>
      <c r="M4507" s="20"/>
      <c r="O4507" s="116"/>
    </row>
    <row r="4508" spans="3:15" s="5" customFormat="1">
      <c r="C4508" s="120"/>
      <c r="G4508" s="20"/>
      <c r="I4508" s="20"/>
      <c r="J4508" s="20"/>
      <c r="K4508" s="20"/>
      <c r="M4508" s="20"/>
      <c r="O4508" s="116"/>
    </row>
    <row r="4509" spans="3:15" s="5" customFormat="1">
      <c r="C4509" s="120"/>
      <c r="G4509" s="20"/>
      <c r="I4509" s="20"/>
      <c r="J4509" s="20"/>
      <c r="K4509" s="20"/>
      <c r="M4509" s="20"/>
      <c r="O4509" s="116"/>
    </row>
    <row r="4510" spans="3:15" s="5" customFormat="1">
      <c r="C4510" s="120"/>
      <c r="G4510" s="20"/>
      <c r="I4510" s="20"/>
      <c r="J4510" s="20"/>
      <c r="K4510" s="20"/>
      <c r="M4510" s="20"/>
      <c r="O4510" s="116"/>
    </row>
    <row r="4511" spans="3:15" s="5" customFormat="1">
      <c r="C4511" s="120"/>
      <c r="G4511" s="20"/>
      <c r="I4511" s="20"/>
      <c r="J4511" s="20"/>
      <c r="K4511" s="20"/>
      <c r="M4511" s="20"/>
      <c r="O4511" s="116"/>
    </row>
    <row r="4512" spans="3:15" s="5" customFormat="1">
      <c r="C4512" s="120"/>
      <c r="G4512" s="20"/>
      <c r="I4512" s="20"/>
      <c r="J4512" s="20"/>
      <c r="K4512" s="20"/>
      <c r="M4512" s="20"/>
      <c r="O4512" s="116"/>
    </row>
    <row r="4513" spans="3:15" s="5" customFormat="1">
      <c r="C4513" s="120"/>
      <c r="G4513" s="20"/>
      <c r="I4513" s="20"/>
      <c r="J4513" s="20"/>
      <c r="K4513" s="20"/>
      <c r="M4513" s="20"/>
      <c r="O4513" s="116"/>
    </row>
    <row r="4514" spans="3:15" s="5" customFormat="1">
      <c r="C4514" s="120"/>
      <c r="G4514" s="20"/>
      <c r="I4514" s="20"/>
      <c r="J4514" s="20"/>
      <c r="K4514" s="20"/>
      <c r="M4514" s="20"/>
      <c r="O4514" s="116"/>
    </row>
    <row r="4515" spans="3:15" s="5" customFormat="1">
      <c r="C4515" s="120"/>
      <c r="G4515" s="20"/>
      <c r="I4515" s="20"/>
      <c r="J4515" s="20"/>
      <c r="K4515" s="20"/>
      <c r="M4515" s="20"/>
      <c r="O4515" s="116"/>
    </row>
    <row r="4516" spans="3:15" s="5" customFormat="1">
      <c r="C4516" s="120"/>
      <c r="G4516" s="20"/>
      <c r="I4516" s="20"/>
      <c r="J4516" s="20"/>
      <c r="K4516" s="20"/>
      <c r="M4516" s="20"/>
      <c r="O4516" s="116"/>
    </row>
    <row r="4517" spans="3:15" s="5" customFormat="1">
      <c r="C4517" s="120"/>
      <c r="G4517" s="20"/>
      <c r="I4517" s="20"/>
      <c r="J4517" s="20"/>
      <c r="K4517" s="20"/>
      <c r="M4517" s="20"/>
      <c r="O4517" s="116"/>
    </row>
    <row r="4518" spans="3:15" s="5" customFormat="1">
      <c r="C4518" s="120"/>
      <c r="G4518" s="20"/>
      <c r="I4518" s="20"/>
      <c r="J4518" s="20"/>
      <c r="K4518" s="20"/>
      <c r="M4518" s="20"/>
      <c r="O4518" s="116"/>
    </row>
    <row r="4519" spans="3:15" s="5" customFormat="1">
      <c r="C4519" s="120"/>
      <c r="G4519" s="20"/>
      <c r="I4519" s="20"/>
      <c r="J4519" s="20"/>
      <c r="K4519" s="20"/>
      <c r="M4519" s="20"/>
      <c r="O4519" s="116"/>
    </row>
    <row r="4520" spans="3:15" s="5" customFormat="1">
      <c r="C4520" s="120"/>
      <c r="G4520" s="20"/>
      <c r="I4520" s="20"/>
      <c r="J4520" s="20"/>
      <c r="K4520" s="20"/>
      <c r="M4520" s="20"/>
      <c r="O4520" s="116"/>
    </row>
    <row r="4521" spans="3:15" s="5" customFormat="1">
      <c r="C4521" s="120"/>
      <c r="G4521" s="20"/>
      <c r="I4521" s="20"/>
      <c r="J4521" s="20"/>
      <c r="K4521" s="20"/>
      <c r="M4521" s="20"/>
      <c r="O4521" s="116"/>
    </row>
    <row r="4522" spans="3:15" s="5" customFormat="1">
      <c r="C4522" s="120"/>
      <c r="G4522" s="20"/>
      <c r="I4522" s="20"/>
      <c r="J4522" s="20"/>
      <c r="K4522" s="20"/>
      <c r="M4522" s="20"/>
      <c r="O4522" s="116"/>
    </row>
    <row r="4523" spans="3:15" s="5" customFormat="1">
      <c r="C4523" s="120"/>
      <c r="G4523" s="20"/>
      <c r="I4523" s="20"/>
      <c r="J4523" s="20"/>
      <c r="K4523" s="20"/>
      <c r="M4523" s="20"/>
      <c r="O4523" s="116"/>
    </row>
    <row r="4524" spans="3:15" s="5" customFormat="1">
      <c r="C4524" s="120"/>
      <c r="G4524" s="20"/>
      <c r="I4524" s="20"/>
      <c r="J4524" s="20"/>
      <c r="K4524" s="20"/>
      <c r="M4524" s="20"/>
      <c r="O4524" s="116"/>
    </row>
    <row r="4525" spans="3:15" s="5" customFormat="1">
      <c r="C4525" s="120"/>
      <c r="G4525" s="20"/>
      <c r="I4525" s="20"/>
      <c r="J4525" s="20"/>
      <c r="K4525" s="20"/>
      <c r="M4525" s="20"/>
      <c r="O4525" s="116"/>
    </row>
    <row r="4526" spans="3:15" s="5" customFormat="1">
      <c r="C4526" s="120"/>
      <c r="G4526" s="20"/>
      <c r="I4526" s="20"/>
      <c r="J4526" s="20"/>
      <c r="K4526" s="20"/>
      <c r="M4526" s="20"/>
      <c r="O4526" s="116"/>
    </row>
    <row r="4527" spans="3:15" s="5" customFormat="1">
      <c r="C4527" s="120"/>
      <c r="G4527" s="20"/>
      <c r="I4527" s="20"/>
      <c r="J4527" s="20"/>
      <c r="K4527" s="20"/>
      <c r="M4527" s="20"/>
      <c r="O4527" s="116"/>
    </row>
    <row r="4528" spans="3:15" s="5" customFormat="1">
      <c r="C4528" s="120"/>
      <c r="G4528" s="20"/>
      <c r="I4528" s="20"/>
      <c r="J4528" s="20"/>
      <c r="K4528" s="20"/>
      <c r="M4528" s="20"/>
      <c r="O4528" s="116"/>
    </row>
    <row r="4529" spans="3:15" s="5" customFormat="1">
      <c r="C4529" s="120"/>
      <c r="G4529" s="20"/>
      <c r="I4529" s="20"/>
      <c r="J4529" s="20"/>
      <c r="K4529" s="20"/>
      <c r="M4529" s="20"/>
      <c r="O4529" s="116"/>
    </row>
    <row r="4530" spans="3:15" s="5" customFormat="1">
      <c r="C4530" s="120"/>
      <c r="G4530" s="20"/>
      <c r="I4530" s="20"/>
      <c r="J4530" s="20"/>
      <c r="K4530" s="20"/>
      <c r="M4530" s="20"/>
      <c r="O4530" s="116"/>
    </row>
    <row r="4531" spans="3:15" s="5" customFormat="1">
      <c r="C4531" s="120"/>
      <c r="G4531" s="20"/>
      <c r="I4531" s="20"/>
      <c r="J4531" s="20"/>
      <c r="K4531" s="20"/>
      <c r="M4531" s="20"/>
      <c r="O4531" s="116"/>
    </row>
    <row r="4532" spans="3:15" s="5" customFormat="1">
      <c r="C4532" s="120"/>
      <c r="G4532" s="20"/>
      <c r="I4532" s="20"/>
      <c r="J4532" s="20"/>
      <c r="K4532" s="20"/>
      <c r="M4532" s="20"/>
      <c r="O4532" s="116"/>
    </row>
    <row r="4533" spans="3:15" s="5" customFormat="1">
      <c r="C4533" s="120"/>
      <c r="G4533" s="20"/>
      <c r="I4533" s="20"/>
      <c r="J4533" s="20"/>
      <c r="K4533" s="20"/>
      <c r="M4533" s="20"/>
      <c r="O4533" s="116"/>
    </row>
    <row r="4534" spans="3:15" s="5" customFormat="1">
      <c r="C4534" s="120"/>
      <c r="G4534" s="20"/>
      <c r="I4534" s="20"/>
      <c r="J4534" s="20"/>
      <c r="K4534" s="20"/>
      <c r="M4534" s="20"/>
      <c r="O4534" s="116"/>
    </row>
    <row r="4535" spans="3:15" s="5" customFormat="1">
      <c r="C4535" s="120"/>
      <c r="G4535" s="20"/>
      <c r="I4535" s="20"/>
      <c r="J4535" s="20"/>
      <c r="K4535" s="20"/>
      <c r="M4535" s="20"/>
      <c r="O4535" s="116"/>
    </row>
    <row r="4536" spans="3:15" s="5" customFormat="1">
      <c r="C4536" s="120"/>
      <c r="G4536" s="20"/>
      <c r="I4536" s="20"/>
      <c r="J4536" s="20"/>
      <c r="K4536" s="20"/>
      <c r="M4536" s="20"/>
      <c r="O4536" s="116"/>
    </row>
    <row r="4537" spans="3:15" s="5" customFormat="1">
      <c r="C4537" s="120"/>
      <c r="G4537" s="20"/>
      <c r="I4537" s="20"/>
      <c r="J4537" s="20"/>
      <c r="K4537" s="20"/>
      <c r="M4537" s="20"/>
      <c r="O4537" s="116"/>
    </row>
    <row r="4538" spans="3:15" s="5" customFormat="1">
      <c r="C4538" s="120"/>
      <c r="G4538" s="20"/>
      <c r="I4538" s="20"/>
      <c r="J4538" s="20"/>
      <c r="K4538" s="20"/>
      <c r="M4538" s="20"/>
      <c r="O4538" s="116"/>
    </row>
    <row r="4539" spans="3:15" s="5" customFormat="1">
      <c r="C4539" s="120"/>
      <c r="G4539" s="20"/>
      <c r="I4539" s="20"/>
      <c r="J4539" s="20"/>
      <c r="K4539" s="20"/>
      <c r="M4539" s="20"/>
      <c r="O4539" s="116"/>
    </row>
    <row r="4540" spans="3:15" s="5" customFormat="1">
      <c r="C4540" s="120"/>
      <c r="G4540" s="20"/>
      <c r="I4540" s="20"/>
      <c r="J4540" s="20"/>
      <c r="K4540" s="20"/>
      <c r="M4540" s="20"/>
      <c r="O4540" s="116"/>
    </row>
    <row r="4541" spans="3:15" s="5" customFormat="1">
      <c r="C4541" s="120"/>
      <c r="G4541" s="20"/>
      <c r="I4541" s="20"/>
      <c r="J4541" s="20"/>
      <c r="K4541" s="20"/>
      <c r="M4541" s="20"/>
      <c r="O4541" s="116"/>
    </row>
    <row r="4542" spans="3:15" s="5" customFormat="1">
      <c r="C4542" s="120"/>
      <c r="G4542" s="20"/>
      <c r="I4542" s="20"/>
      <c r="J4542" s="20"/>
      <c r="K4542" s="20"/>
      <c r="M4542" s="20"/>
      <c r="O4542" s="116"/>
    </row>
    <row r="4543" spans="3:15" s="5" customFormat="1">
      <c r="C4543" s="120"/>
      <c r="G4543" s="20"/>
      <c r="I4543" s="20"/>
      <c r="J4543" s="20"/>
      <c r="K4543" s="20"/>
      <c r="M4543" s="20"/>
      <c r="O4543" s="116"/>
    </row>
    <row r="4544" spans="3:15" s="5" customFormat="1">
      <c r="C4544" s="120"/>
      <c r="G4544" s="20"/>
      <c r="I4544" s="20"/>
      <c r="J4544" s="20"/>
      <c r="K4544" s="20"/>
      <c r="M4544" s="20"/>
      <c r="O4544" s="116"/>
    </row>
    <row r="4545" spans="3:15" s="5" customFormat="1">
      <c r="C4545" s="120"/>
      <c r="G4545" s="20"/>
      <c r="I4545" s="20"/>
      <c r="J4545" s="20"/>
      <c r="K4545" s="20"/>
      <c r="M4545" s="20"/>
      <c r="O4545" s="116"/>
    </row>
    <row r="4546" spans="3:15" s="5" customFormat="1">
      <c r="C4546" s="120"/>
      <c r="G4546" s="20"/>
      <c r="I4546" s="20"/>
      <c r="J4546" s="20"/>
      <c r="K4546" s="20"/>
      <c r="M4546" s="20"/>
      <c r="O4546" s="116"/>
    </row>
    <row r="4547" spans="3:15" s="5" customFormat="1">
      <c r="C4547" s="120"/>
      <c r="G4547" s="20"/>
      <c r="I4547" s="20"/>
      <c r="J4547" s="20"/>
      <c r="K4547" s="20"/>
      <c r="M4547" s="20"/>
      <c r="O4547" s="116"/>
    </row>
    <row r="4548" spans="3:15" s="5" customFormat="1">
      <c r="C4548" s="120"/>
      <c r="G4548" s="20"/>
      <c r="I4548" s="20"/>
      <c r="J4548" s="20"/>
      <c r="K4548" s="20"/>
      <c r="M4548" s="20"/>
      <c r="O4548" s="116"/>
    </row>
    <row r="4549" spans="3:15" s="5" customFormat="1">
      <c r="C4549" s="120"/>
      <c r="G4549" s="20"/>
      <c r="I4549" s="20"/>
      <c r="J4549" s="20"/>
      <c r="K4549" s="20"/>
      <c r="M4549" s="20"/>
      <c r="O4549" s="116"/>
    </row>
    <row r="4550" spans="3:15" s="5" customFormat="1">
      <c r="C4550" s="120"/>
      <c r="G4550" s="20"/>
      <c r="I4550" s="20"/>
      <c r="J4550" s="20"/>
      <c r="K4550" s="20"/>
      <c r="M4550" s="20"/>
      <c r="O4550" s="116"/>
    </row>
    <row r="4551" spans="3:15" s="5" customFormat="1">
      <c r="C4551" s="120"/>
      <c r="G4551" s="20"/>
      <c r="I4551" s="20"/>
      <c r="J4551" s="20"/>
      <c r="K4551" s="20"/>
      <c r="M4551" s="20"/>
      <c r="O4551" s="116"/>
    </row>
    <row r="4552" spans="3:15" s="5" customFormat="1">
      <c r="C4552" s="120"/>
      <c r="G4552" s="20"/>
      <c r="I4552" s="20"/>
      <c r="J4552" s="20"/>
      <c r="K4552" s="20"/>
      <c r="M4552" s="20"/>
      <c r="O4552" s="116"/>
    </row>
    <row r="4553" spans="3:15" s="5" customFormat="1">
      <c r="C4553" s="120"/>
      <c r="G4553" s="20"/>
      <c r="I4553" s="20"/>
      <c r="J4553" s="20"/>
      <c r="K4553" s="20"/>
      <c r="M4553" s="20"/>
      <c r="O4553" s="116"/>
    </row>
    <row r="4554" spans="3:15" s="5" customFormat="1">
      <c r="C4554" s="120"/>
      <c r="G4554" s="20"/>
      <c r="I4554" s="20"/>
      <c r="J4554" s="20"/>
      <c r="K4554" s="20"/>
      <c r="M4554" s="20"/>
      <c r="O4554" s="116"/>
    </row>
    <row r="4555" spans="3:15" s="5" customFormat="1">
      <c r="C4555" s="120"/>
      <c r="G4555" s="20"/>
      <c r="I4555" s="20"/>
      <c r="J4555" s="20"/>
      <c r="K4555" s="20"/>
      <c r="M4555" s="20"/>
      <c r="O4555" s="116"/>
    </row>
    <row r="4556" spans="3:15" s="5" customFormat="1">
      <c r="C4556" s="120"/>
      <c r="G4556" s="20"/>
      <c r="I4556" s="20"/>
      <c r="J4556" s="20"/>
      <c r="K4556" s="20"/>
      <c r="M4556" s="20"/>
      <c r="O4556" s="116"/>
    </row>
    <row r="4557" spans="3:15" s="5" customFormat="1">
      <c r="C4557" s="120"/>
      <c r="G4557" s="20"/>
      <c r="I4557" s="20"/>
      <c r="J4557" s="20"/>
      <c r="K4557" s="20"/>
      <c r="M4557" s="20"/>
      <c r="O4557" s="116"/>
    </row>
    <row r="4558" spans="3:15" s="5" customFormat="1">
      <c r="C4558" s="120"/>
      <c r="G4558" s="20"/>
      <c r="I4558" s="20"/>
      <c r="J4558" s="20"/>
      <c r="K4558" s="20"/>
      <c r="M4558" s="20"/>
      <c r="O4558" s="116"/>
    </row>
    <row r="4559" spans="3:15" s="5" customFormat="1">
      <c r="C4559" s="120"/>
      <c r="G4559" s="20"/>
      <c r="I4559" s="20"/>
      <c r="J4559" s="20"/>
      <c r="K4559" s="20"/>
      <c r="M4559" s="20"/>
      <c r="O4559" s="116"/>
    </row>
    <row r="4560" spans="3:15" s="5" customFormat="1">
      <c r="C4560" s="120"/>
      <c r="G4560" s="20"/>
      <c r="I4560" s="20"/>
      <c r="J4560" s="20"/>
      <c r="K4560" s="20"/>
      <c r="M4560" s="20"/>
      <c r="O4560" s="116"/>
    </row>
    <row r="4561" spans="3:15" s="5" customFormat="1">
      <c r="C4561" s="120"/>
      <c r="G4561" s="20"/>
      <c r="I4561" s="20"/>
      <c r="J4561" s="20"/>
      <c r="K4561" s="20"/>
      <c r="M4561" s="20"/>
      <c r="O4561" s="116"/>
    </row>
    <row r="4562" spans="3:15" s="5" customFormat="1">
      <c r="C4562" s="120"/>
      <c r="G4562" s="20"/>
      <c r="I4562" s="20"/>
      <c r="J4562" s="20"/>
      <c r="K4562" s="20"/>
      <c r="M4562" s="20"/>
      <c r="O4562" s="116"/>
    </row>
    <row r="4563" spans="3:15" s="5" customFormat="1">
      <c r="C4563" s="120"/>
      <c r="G4563" s="20"/>
      <c r="I4563" s="20"/>
      <c r="J4563" s="20"/>
      <c r="K4563" s="20"/>
      <c r="M4563" s="20"/>
      <c r="O4563" s="116"/>
    </row>
    <row r="4564" spans="3:15" s="5" customFormat="1">
      <c r="C4564" s="120"/>
      <c r="G4564" s="20"/>
      <c r="I4564" s="20"/>
      <c r="J4564" s="20"/>
      <c r="K4564" s="20"/>
      <c r="M4564" s="20"/>
      <c r="O4564" s="116"/>
    </row>
    <row r="4565" spans="3:15" s="5" customFormat="1">
      <c r="C4565" s="120"/>
      <c r="G4565" s="20"/>
      <c r="I4565" s="20"/>
      <c r="J4565" s="20"/>
      <c r="K4565" s="20"/>
      <c r="M4565" s="20"/>
      <c r="O4565" s="116"/>
    </row>
    <row r="4566" spans="3:15" s="5" customFormat="1">
      <c r="C4566" s="120"/>
      <c r="G4566" s="20"/>
      <c r="I4566" s="20"/>
      <c r="J4566" s="20"/>
      <c r="K4566" s="20"/>
      <c r="M4566" s="20"/>
      <c r="O4566" s="116"/>
    </row>
    <row r="4567" spans="3:15" s="5" customFormat="1">
      <c r="C4567" s="120"/>
      <c r="G4567" s="20"/>
      <c r="I4567" s="20"/>
      <c r="J4567" s="20"/>
      <c r="K4567" s="20"/>
      <c r="M4567" s="20"/>
      <c r="O4567" s="116"/>
    </row>
    <row r="4568" spans="3:15" s="5" customFormat="1">
      <c r="C4568" s="120"/>
      <c r="G4568" s="20"/>
      <c r="I4568" s="20"/>
      <c r="J4568" s="20"/>
      <c r="K4568" s="20"/>
      <c r="M4568" s="20"/>
      <c r="O4568" s="116"/>
    </row>
    <row r="4569" spans="3:15" s="5" customFormat="1">
      <c r="C4569" s="120"/>
      <c r="G4569" s="20"/>
      <c r="I4569" s="20"/>
      <c r="J4569" s="20"/>
      <c r="K4569" s="20"/>
      <c r="M4569" s="20"/>
      <c r="O4569" s="116"/>
    </row>
    <row r="4570" spans="3:15" s="5" customFormat="1">
      <c r="C4570" s="120"/>
      <c r="G4570" s="20"/>
      <c r="I4570" s="20"/>
      <c r="J4570" s="20"/>
      <c r="K4570" s="20"/>
      <c r="M4570" s="20"/>
      <c r="O4570" s="116"/>
    </row>
    <row r="4571" spans="3:15" s="5" customFormat="1">
      <c r="C4571" s="120"/>
      <c r="G4571" s="20"/>
      <c r="I4571" s="20"/>
      <c r="J4571" s="20"/>
      <c r="K4571" s="20"/>
      <c r="M4571" s="20"/>
      <c r="O4571" s="116"/>
    </row>
    <row r="4572" spans="3:15" s="5" customFormat="1">
      <c r="C4572" s="120"/>
      <c r="G4572" s="20"/>
      <c r="I4572" s="20"/>
      <c r="J4572" s="20"/>
      <c r="K4572" s="20"/>
      <c r="M4572" s="20"/>
      <c r="O4572" s="116"/>
    </row>
    <row r="4573" spans="3:15" s="5" customFormat="1">
      <c r="C4573" s="120"/>
      <c r="G4573" s="20"/>
      <c r="I4573" s="20"/>
      <c r="J4573" s="20"/>
      <c r="K4573" s="20"/>
      <c r="M4573" s="20"/>
      <c r="O4573" s="116"/>
    </row>
    <row r="4574" spans="3:15" s="5" customFormat="1">
      <c r="C4574" s="120"/>
      <c r="G4574" s="20"/>
      <c r="I4574" s="20"/>
      <c r="J4574" s="20"/>
      <c r="K4574" s="20"/>
      <c r="M4574" s="20"/>
      <c r="O4574" s="116"/>
    </row>
    <row r="4575" spans="3:15" s="5" customFormat="1">
      <c r="C4575" s="120"/>
      <c r="G4575" s="20"/>
      <c r="I4575" s="20"/>
      <c r="J4575" s="20"/>
      <c r="K4575" s="20"/>
      <c r="M4575" s="20"/>
      <c r="O4575" s="116"/>
    </row>
    <row r="4576" spans="3:15" s="5" customFormat="1">
      <c r="C4576" s="120"/>
      <c r="G4576" s="20"/>
      <c r="I4576" s="20"/>
      <c r="J4576" s="20"/>
      <c r="K4576" s="20"/>
      <c r="M4576" s="20"/>
      <c r="O4576" s="116"/>
    </row>
    <row r="4577" spans="3:15" s="5" customFormat="1">
      <c r="C4577" s="120"/>
      <c r="G4577" s="20"/>
      <c r="I4577" s="20"/>
      <c r="J4577" s="20"/>
      <c r="K4577" s="20"/>
      <c r="M4577" s="20"/>
      <c r="O4577" s="116"/>
    </row>
    <row r="4578" spans="3:15" s="5" customFormat="1">
      <c r="C4578" s="120"/>
      <c r="G4578" s="20"/>
      <c r="I4578" s="20"/>
      <c r="J4578" s="20"/>
      <c r="K4578" s="20"/>
      <c r="M4578" s="20"/>
      <c r="O4578" s="116"/>
    </row>
    <row r="4579" spans="3:15" s="5" customFormat="1">
      <c r="C4579" s="120"/>
      <c r="G4579" s="20"/>
      <c r="I4579" s="20"/>
      <c r="J4579" s="20"/>
      <c r="K4579" s="20"/>
      <c r="M4579" s="20"/>
      <c r="O4579" s="116"/>
    </row>
    <row r="4580" spans="3:15" s="5" customFormat="1">
      <c r="C4580" s="120"/>
      <c r="G4580" s="20"/>
      <c r="I4580" s="20"/>
      <c r="J4580" s="20"/>
      <c r="K4580" s="20"/>
      <c r="M4580" s="20"/>
      <c r="O4580" s="116"/>
    </row>
    <row r="4581" spans="3:15" s="5" customFormat="1">
      <c r="C4581" s="120"/>
      <c r="G4581" s="20"/>
      <c r="I4581" s="20"/>
      <c r="J4581" s="20"/>
      <c r="K4581" s="20"/>
      <c r="M4581" s="20"/>
      <c r="O4581" s="116"/>
    </row>
    <row r="4582" spans="3:15" s="5" customFormat="1">
      <c r="C4582" s="120"/>
      <c r="G4582" s="20"/>
      <c r="I4582" s="20"/>
      <c r="J4582" s="20"/>
      <c r="K4582" s="20"/>
      <c r="M4582" s="20"/>
      <c r="O4582" s="116"/>
    </row>
    <row r="4583" spans="3:15" s="5" customFormat="1">
      <c r="C4583" s="120"/>
      <c r="G4583" s="20"/>
      <c r="I4583" s="20"/>
      <c r="J4583" s="20"/>
      <c r="K4583" s="20"/>
      <c r="M4583" s="20"/>
      <c r="O4583" s="116"/>
    </row>
    <row r="4584" spans="3:15" s="5" customFormat="1">
      <c r="C4584" s="120"/>
      <c r="G4584" s="20"/>
      <c r="I4584" s="20"/>
      <c r="J4584" s="20"/>
      <c r="K4584" s="20"/>
      <c r="M4584" s="20"/>
      <c r="O4584" s="116"/>
    </row>
    <row r="4585" spans="3:15" s="5" customFormat="1">
      <c r="C4585" s="120"/>
      <c r="G4585" s="20"/>
      <c r="I4585" s="20"/>
      <c r="J4585" s="20"/>
      <c r="K4585" s="20"/>
      <c r="M4585" s="20"/>
      <c r="O4585" s="116"/>
    </row>
    <row r="4586" spans="3:15" s="5" customFormat="1">
      <c r="C4586" s="120"/>
      <c r="G4586" s="20"/>
      <c r="I4586" s="20"/>
      <c r="J4586" s="20"/>
      <c r="K4586" s="20"/>
      <c r="M4586" s="20"/>
      <c r="O4586" s="116"/>
    </row>
    <row r="4587" spans="3:15" s="5" customFormat="1">
      <c r="C4587" s="120"/>
      <c r="G4587" s="20"/>
      <c r="I4587" s="20"/>
      <c r="J4587" s="20"/>
      <c r="K4587" s="20"/>
      <c r="M4587" s="20"/>
      <c r="O4587" s="116"/>
    </row>
    <row r="4588" spans="3:15" s="5" customFormat="1">
      <c r="C4588" s="120"/>
      <c r="G4588" s="20"/>
      <c r="I4588" s="20"/>
      <c r="J4588" s="20"/>
      <c r="K4588" s="20"/>
      <c r="M4588" s="20"/>
      <c r="O4588" s="116"/>
    </row>
    <row r="4589" spans="3:15" s="5" customFormat="1">
      <c r="C4589" s="120"/>
      <c r="G4589" s="20"/>
      <c r="I4589" s="20"/>
      <c r="J4589" s="20"/>
      <c r="K4589" s="20"/>
      <c r="M4589" s="20"/>
      <c r="O4589" s="116"/>
    </row>
    <row r="4590" spans="3:15" s="5" customFormat="1">
      <c r="C4590" s="120"/>
      <c r="G4590" s="20"/>
      <c r="I4590" s="20"/>
      <c r="J4590" s="20"/>
      <c r="K4590" s="20"/>
      <c r="M4590" s="20"/>
      <c r="O4590" s="116"/>
    </row>
    <row r="4591" spans="3:15" s="5" customFormat="1">
      <c r="C4591" s="120"/>
      <c r="G4591" s="20"/>
      <c r="I4591" s="20"/>
      <c r="J4591" s="20"/>
      <c r="K4591" s="20"/>
      <c r="M4591" s="20"/>
      <c r="O4591" s="116"/>
    </row>
    <row r="4592" spans="3:15" s="5" customFormat="1">
      <c r="C4592" s="120"/>
      <c r="G4592" s="20"/>
      <c r="I4592" s="20"/>
      <c r="J4592" s="20"/>
      <c r="K4592" s="20"/>
      <c r="M4592" s="20"/>
      <c r="O4592" s="116"/>
    </row>
    <row r="4593" spans="3:15" s="5" customFormat="1">
      <c r="C4593" s="120"/>
      <c r="G4593" s="20"/>
      <c r="I4593" s="20"/>
      <c r="J4593" s="20"/>
      <c r="K4593" s="20"/>
      <c r="M4593" s="20"/>
      <c r="O4593" s="116"/>
    </row>
    <row r="4594" spans="3:15" s="5" customFormat="1">
      <c r="C4594" s="120"/>
      <c r="G4594" s="20"/>
      <c r="I4594" s="20"/>
      <c r="J4594" s="20"/>
      <c r="K4594" s="20"/>
      <c r="M4594" s="20"/>
      <c r="O4594" s="116"/>
    </row>
    <row r="4595" spans="3:15" s="5" customFormat="1">
      <c r="C4595" s="120"/>
      <c r="G4595" s="20"/>
      <c r="I4595" s="20"/>
      <c r="J4595" s="20"/>
      <c r="K4595" s="20"/>
      <c r="M4595" s="20"/>
      <c r="O4595" s="116"/>
    </row>
    <row r="4596" spans="3:15" s="5" customFormat="1">
      <c r="C4596" s="120"/>
      <c r="G4596" s="20"/>
      <c r="I4596" s="20"/>
      <c r="J4596" s="20"/>
      <c r="K4596" s="20"/>
      <c r="M4596" s="20"/>
      <c r="O4596" s="116"/>
    </row>
    <row r="4597" spans="3:15" s="5" customFormat="1">
      <c r="C4597" s="120"/>
      <c r="G4597" s="20"/>
      <c r="I4597" s="20"/>
      <c r="J4597" s="20"/>
      <c r="K4597" s="20"/>
      <c r="M4597" s="20"/>
      <c r="O4597" s="116"/>
    </row>
    <row r="4598" spans="3:15" s="5" customFormat="1">
      <c r="C4598" s="120"/>
      <c r="G4598" s="20"/>
      <c r="I4598" s="20"/>
      <c r="J4598" s="20"/>
      <c r="K4598" s="20"/>
      <c r="M4598" s="20"/>
      <c r="O4598" s="116"/>
    </row>
    <row r="4599" spans="3:15" s="5" customFormat="1">
      <c r="C4599" s="120"/>
      <c r="G4599" s="20"/>
      <c r="I4599" s="20"/>
      <c r="J4599" s="20"/>
      <c r="K4599" s="20"/>
      <c r="M4599" s="20"/>
      <c r="O4599" s="116"/>
    </row>
    <row r="4600" spans="3:15" s="5" customFormat="1">
      <c r="C4600" s="120"/>
      <c r="G4600" s="20"/>
      <c r="I4600" s="20"/>
      <c r="J4600" s="20"/>
      <c r="K4600" s="20"/>
      <c r="M4600" s="20"/>
      <c r="O4600" s="116"/>
    </row>
    <row r="4601" spans="3:15" s="5" customFormat="1">
      <c r="C4601" s="120"/>
      <c r="G4601" s="20"/>
      <c r="I4601" s="20"/>
      <c r="J4601" s="20"/>
      <c r="K4601" s="20"/>
      <c r="M4601" s="20"/>
      <c r="O4601" s="116"/>
    </row>
    <row r="4602" spans="3:15" s="5" customFormat="1">
      <c r="C4602" s="120"/>
      <c r="G4602" s="20"/>
      <c r="I4602" s="20"/>
      <c r="J4602" s="20"/>
      <c r="K4602" s="20"/>
      <c r="M4602" s="20"/>
      <c r="O4602" s="116"/>
    </row>
    <row r="4603" spans="3:15" s="5" customFormat="1">
      <c r="C4603" s="120"/>
      <c r="G4603" s="20"/>
      <c r="I4603" s="20"/>
      <c r="J4603" s="20"/>
      <c r="K4603" s="20"/>
      <c r="M4603" s="20"/>
      <c r="O4603" s="116"/>
    </row>
    <row r="4604" spans="3:15" s="5" customFormat="1">
      <c r="C4604" s="120"/>
      <c r="G4604" s="20"/>
      <c r="I4604" s="20"/>
      <c r="J4604" s="20"/>
      <c r="K4604" s="20"/>
      <c r="M4604" s="20"/>
      <c r="O4604" s="116"/>
    </row>
    <row r="4605" spans="3:15" s="5" customFormat="1">
      <c r="C4605" s="120"/>
      <c r="G4605" s="20"/>
      <c r="I4605" s="20"/>
      <c r="J4605" s="20"/>
      <c r="K4605" s="20"/>
      <c r="M4605" s="20"/>
      <c r="O4605" s="116"/>
    </row>
    <row r="4606" spans="3:15" s="5" customFormat="1">
      <c r="C4606" s="120"/>
      <c r="G4606" s="20"/>
      <c r="I4606" s="20"/>
      <c r="J4606" s="20"/>
      <c r="K4606" s="20"/>
      <c r="M4606" s="20"/>
      <c r="O4606" s="116"/>
    </row>
    <row r="4607" spans="3:15" s="5" customFormat="1">
      <c r="C4607" s="120"/>
      <c r="G4607" s="20"/>
      <c r="I4607" s="20"/>
      <c r="J4607" s="20"/>
      <c r="K4607" s="20"/>
      <c r="M4607" s="20"/>
      <c r="O4607" s="116"/>
    </row>
    <row r="4608" spans="3:15" s="5" customFormat="1">
      <c r="C4608" s="120"/>
      <c r="G4608" s="20"/>
      <c r="I4608" s="20"/>
      <c r="J4608" s="20"/>
      <c r="K4608" s="20"/>
      <c r="M4608" s="20"/>
      <c r="O4608" s="116"/>
    </row>
    <row r="4609" spans="3:15" s="5" customFormat="1">
      <c r="C4609" s="120"/>
      <c r="G4609" s="20"/>
      <c r="I4609" s="20"/>
      <c r="J4609" s="20"/>
      <c r="K4609" s="20"/>
      <c r="M4609" s="20"/>
      <c r="O4609" s="116"/>
    </row>
    <row r="4610" spans="3:15" s="5" customFormat="1">
      <c r="C4610" s="120"/>
      <c r="G4610" s="20"/>
      <c r="I4610" s="20"/>
      <c r="J4610" s="20"/>
      <c r="K4610" s="20"/>
      <c r="M4610" s="20"/>
      <c r="O4610" s="116"/>
    </row>
    <row r="4611" spans="3:15" s="5" customFormat="1">
      <c r="C4611" s="120"/>
      <c r="G4611" s="20"/>
      <c r="I4611" s="20"/>
      <c r="J4611" s="20"/>
      <c r="K4611" s="20"/>
      <c r="M4611" s="20"/>
      <c r="O4611" s="116"/>
    </row>
    <row r="4612" spans="3:15" s="5" customFormat="1">
      <c r="C4612" s="120"/>
      <c r="G4612" s="20"/>
      <c r="I4612" s="20"/>
      <c r="J4612" s="20"/>
      <c r="K4612" s="20"/>
      <c r="M4612" s="20"/>
      <c r="O4612" s="116"/>
    </row>
    <row r="4613" spans="3:15" s="5" customFormat="1">
      <c r="C4613" s="120"/>
      <c r="G4613" s="20"/>
      <c r="I4613" s="20"/>
      <c r="J4613" s="20"/>
      <c r="K4613" s="20"/>
      <c r="M4613" s="20"/>
      <c r="O4613" s="116"/>
    </row>
    <row r="4614" spans="3:15" s="5" customFormat="1">
      <c r="C4614" s="120"/>
      <c r="G4614" s="20"/>
      <c r="I4614" s="20"/>
      <c r="J4614" s="20"/>
      <c r="K4614" s="20"/>
      <c r="M4614" s="20"/>
      <c r="O4614" s="116"/>
    </row>
    <row r="4615" spans="3:15" s="5" customFormat="1">
      <c r="C4615" s="120"/>
      <c r="G4615" s="20"/>
      <c r="I4615" s="20"/>
      <c r="J4615" s="20"/>
      <c r="K4615" s="20"/>
      <c r="M4615" s="20"/>
      <c r="O4615" s="116"/>
    </row>
    <row r="4616" spans="3:15" s="5" customFormat="1">
      <c r="C4616" s="120"/>
      <c r="G4616" s="20"/>
      <c r="I4616" s="20"/>
      <c r="J4616" s="20"/>
      <c r="K4616" s="20"/>
      <c r="M4616" s="20"/>
      <c r="O4616" s="116"/>
    </row>
    <row r="4617" spans="3:15" s="5" customFormat="1">
      <c r="C4617" s="120"/>
      <c r="G4617" s="20"/>
      <c r="I4617" s="20"/>
      <c r="J4617" s="20"/>
      <c r="K4617" s="20"/>
      <c r="M4617" s="20"/>
      <c r="O4617" s="116"/>
    </row>
    <row r="4618" spans="3:15" s="5" customFormat="1">
      <c r="C4618" s="120"/>
      <c r="G4618" s="20"/>
      <c r="I4618" s="20"/>
      <c r="J4618" s="20"/>
      <c r="K4618" s="20"/>
      <c r="M4618" s="20"/>
      <c r="O4618" s="116"/>
    </row>
    <row r="4619" spans="3:15" s="5" customFormat="1">
      <c r="C4619" s="120"/>
      <c r="G4619" s="20"/>
      <c r="I4619" s="20"/>
      <c r="J4619" s="20"/>
      <c r="K4619" s="20"/>
      <c r="M4619" s="20"/>
      <c r="O4619" s="116"/>
    </row>
    <row r="4620" spans="3:15" s="5" customFormat="1">
      <c r="C4620" s="120"/>
      <c r="G4620" s="20"/>
      <c r="I4620" s="20"/>
      <c r="J4620" s="20"/>
      <c r="K4620" s="20"/>
      <c r="M4620" s="20"/>
      <c r="O4620" s="116"/>
    </row>
    <row r="4621" spans="3:15" s="5" customFormat="1">
      <c r="C4621" s="120"/>
      <c r="G4621" s="20"/>
      <c r="I4621" s="20"/>
      <c r="J4621" s="20"/>
      <c r="K4621" s="20"/>
      <c r="M4621" s="20"/>
      <c r="O4621" s="116"/>
    </row>
    <row r="4622" spans="3:15" s="5" customFormat="1">
      <c r="C4622" s="120"/>
      <c r="G4622" s="20"/>
      <c r="I4622" s="20"/>
      <c r="J4622" s="20"/>
      <c r="K4622" s="20"/>
      <c r="M4622" s="20"/>
      <c r="O4622" s="116"/>
    </row>
    <row r="4623" spans="3:15" s="5" customFormat="1">
      <c r="C4623" s="120"/>
      <c r="G4623" s="20"/>
      <c r="I4623" s="20"/>
      <c r="J4623" s="20"/>
      <c r="K4623" s="20"/>
      <c r="M4623" s="20"/>
      <c r="O4623" s="116"/>
    </row>
    <row r="4624" spans="3:15" s="5" customFormat="1">
      <c r="C4624" s="120"/>
      <c r="G4624" s="20"/>
      <c r="I4624" s="20"/>
      <c r="J4624" s="20"/>
      <c r="K4624" s="20"/>
      <c r="M4624" s="20"/>
      <c r="O4624" s="116"/>
    </row>
    <row r="4625" spans="3:15" s="5" customFormat="1">
      <c r="C4625" s="120"/>
      <c r="G4625" s="20"/>
      <c r="I4625" s="20"/>
      <c r="J4625" s="20"/>
      <c r="K4625" s="20"/>
      <c r="M4625" s="20"/>
      <c r="O4625" s="116"/>
    </row>
    <row r="4626" spans="3:15" s="5" customFormat="1">
      <c r="C4626" s="120"/>
      <c r="G4626" s="20"/>
      <c r="I4626" s="20"/>
      <c r="J4626" s="20"/>
      <c r="K4626" s="20"/>
      <c r="M4626" s="20"/>
      <c r="O4626" s="116"/>
    </row>
    <row r="4627" spans="3:15" s="5" customFormat="1">
      <c r="C4627" s="120"/>
      <c r="G4627" s="20"/>
      <c r="I4627" s="20"/>
      <c r="J4627" s="20"/>
      <c r="K4627" s="20"/>
      <c r="M4627" s="20"/>
      <c r="O4627" s="116"/>
    </row>
    <row r="4628" spans="3:15" s="5" customFormat="1">
      <c r="C4628" s="120"/>
      <c r="G4628" s="20"/>
      <c r="I4628" s="20"/>
      <c r="J4628" s="20"/>
      <c r="K4628" s="20"/>
      <c r="M4628" s="20"/>
      <c r="O4628" s="116"/>
    </row>
    <row r="4629" spans="3:15" s="5" customFormat="1">
      <c r="C4629" s="120"/>
      <c r="G4629" s="20"/>
      <c r="I4629" s="20"/>
      <c r="J4629" s="20"/>
      <c r="K4629" s="20"/>
      <c r="M4629" s="20"/>
      <c r="O4629" s="116"/>
    </row>
    <row r="4630" spans="3:15" s="5" customFormat="1">
      <c r="C4630" s="120"/>
      <c r="G4630" s="20"/>
      <c r="I4630" s="20"/>
      <c r="J4630" s="20"/>
      <c r="K4630" s="20"/>
      <c r="M4630" s="20"/>
      <c r="O4630" s="116"/>
    </row>
    <row r="4631" spans="3:15" s="5" customFormat="1">
      <c r="C4631" s="120"/>
      <c r="G4631" s="20"/>
      <c r="I4631" s="20"/>
      <c r="J4631" s="20"/>
      <c r="K4631" s="20"/>
      <c r="M4631" s="20"/>
      <c r="O4631" s="116"/>
    </row>
    <row r="4632" spans="3:15" s="5" customFormat="1">
      <c r="C4632" s="120"/>
      <c r="G4632" s="20"/>
      <c r="I4632" s="20"/>
      <c r="J4632" s="20"/>
      <c r="K4632" s="20"/>
      <c r="M4632" s="20"/>
      <c r="O4632" s="116"/>
    </row>
    <row r="4633" spans="3:15" s="5" customFormat="1">
      <c r="C4633" s="120"/>
      <c r="G4633" s="20"/>
      <c r="I4633" s="20"/>
      <c r="J4633" s="20"/>
      <c r="K4633" s="20"/>
      <c r="M4633" s="20"/>
      <c r="O4633" s="116"/>
    </row>
    <row r="4634" spans="3:15" s="5" customFormat="1">
      <c r="C4634" s="120"/>
      <c r="G4634" s="20"/>
      <c r="I4634" s="20"/>
      <c r="J4634" s="20"/>
      <c r="K4634" s="20"/>
      <c r="M4634" s="20"/>
      <c r="O4634" s="116"/>
    </row>
    <row r="4635" spans="3:15" s="5" customFormat="1">
      <c r="C4635" s="120"/>
      <c r="G4635" s="20"/>
      <c r="I4635" s="20"/>
      <c r="J4635" s="20"/>
      <c r="K4635" s="20"/>
      <c r="M4635" s="20"/>
      <c r="O4635" s="116"/>
    </row>
    <row r="4636" spans="3:15" s="5" customFormat="1">
      <c r="C4636" s="120"/>
      <c r="G4636" s="20"/>
      <c r="I4636" s="20"/>
      <c r="J4636" s="20"/>
      <c r="K4636" s="20"/>
      <c r="M4636" s="20"/>
      <c r="O4636" s="116"/>
    </row>
    <row r="4637" spans="3:15" s="5" customFormat="1">
      <c r="C4637" s="120"/>
      <c r="G4637" s="20"/>
      <c r="I4637" s="20"/>
      <c r="J4637" s="20"/>
      <c r="K4637" s="20"/>
      <c r="M4637" s="20"/>
      <c r="O4637" s="116"/>
    </row>
    <row r="4638" spans="3:15" s="5" customFormat="1">
      <c r="C4638" s="120"/>
      <c r="G4638" s="20"/>
      <c r="I4638" s="20"/>
      <c r="J4638" s="20"/>
      <c r="K4638" s="20"/>
      <c r="M4638" s="20"/>
      <c r="O4638" s="116"/>
    </row>
    <row r="4639" spans="3:15" s="5" customFormat="1">
      <c r="C4639" s="120"/>
      <c r="G4639" s="20"/>
      <c r="I4639" s="20"/>
      <c r="J4639" s="20"/>
      <c r="K4639" s="20"/>
      <c r="M4639" s="20"/>
      <c r="O4639" s="116"/>
    </row>
    <row r="4640" spans="3:15" s="5" customFormat="1">
      <c r="C4640" s="120"/>
      <c r="G4640" s="20"/>
      <c r="I4640" s="20"/>
      <c r="J4640" s="20"/>
      <c r="K4640" s="20"/>
      <c r="M4640" s="20"/>
      <c r="O4640" s="116"/>
    </row>
    <row r="4641" spans="3:15" s="5" customFormat="1">
      <c r="C4641" s="120"/>
      <c r="G4641" s="20"/>
      <c r="I4641" s="20"/>
      <c r="J4641" s="20"/>
      <c r="K4641" s="20"/>
      <c r="M4641" s="20"/>
      <c r="O4641" s="116"/>
    </row>
    <row r="4642" spans="3:15" s="5" customFormat="1">
      <c r="C4642" s="120"/>
      <c r="G4642" s="20"/>
      <c r="I4642" s="20"/>
      <c r="J4642" s="20"/>
      <c r="K4642" s="20"/>
      <c r="M4642" s="20"/>
      <c r="O4642" s="116"/>
    </row>
    <row r="4643" spans="3:15" s="5" customFormat="1">
      <c r="C4643" s="120"/>
      <c r="G4643" s="20"/>
      <c r="I4643" s="20"/>
      <c r="J4643" s="20"/>
      <c r="K4643" s="20"/>
      <c r="M4643" s="20"/>
      <c r="O4643" s="116"/>
    </row>
    <row r="4644" spans="3:15" s="5" customFormat="1">
      <c r="C4644" s="120"/>
      <c r="G4644" s="20"/>
      <c r="I4644" s="20"/>
      <c r="J4644" s="20"/>
      <c r="K4644" s="20"/>
      <c r="M4644" s="20"/>
      <c r="O4644" s="116"/>
    </row>
    <row r="4645" spans="3:15" s="5" customFormat="1">
      <c r="C4645" s="120"/>
      <c r="G4645" s="20"/>
      <c r="I4645" s="20"/>
      <c r="J4645" s="20"/>
      <c r="K4645" s="20"/>
      <c r="M4645" s="20"/>
      <c r="O4645" s="116"/>
    </row>
    <row r="4646" spans="3:15" s="5" customFormat="1">
      <c r="C4646" s="120"/>
      <c r="G4646" s="20"/>
      <c r="I4646" s="20"/>
      <c r="J4646" s="20"/>
      <c r="K4646" s="20"/>
      <c r="M4646" s="20"/>
      <c r="O4646" s="116"/>
    </row>
    <row r="4647" spans="3:15" s="5" customFormat="1">
      <c r="C4647" s="120"/>
      <c r="G4647" s="20"/>
      <c r="I4647" s="20"/>
      <c r="J4647" s="20"/>
      <c r="K4647" s="20"/>
      <c r="M4647" s="20"/>
      <c r="O4647" s="116"/>
    </row>
    <row r="4648" spans="3:15" s="5" customFormat="1">
      <c r="C4648" s="120"/>
      <c r="G4648" s="20"/>
      <c r="I4648" s="20"/>
      <c r="J4648" s="20"/>
      <c r="K4648" s="20"/>
      <c r="M4648" s="20"/>
      <c r="O4648" s="116"/>
    </row>
    <row r="4649" spans="3:15" s="5" customFormat="1">
      <c r="C4649" s="120"/>
      <c r="G4649" s="20"/>
      <c r="I4649" s="20"/>
      <c r="J4649" s="20"/>
      <c r="K4649" s="20"/>
      <c r="M4649" s="20"/>
      <c r="O4649" s="116"/>
    </row>
    <row r="4650" spans="3:15" s="5" customFormat="1">
      <c r="C4650" s="120"/>
      <c r="G4650" s="20"/>
      <c r="I4650" s="20"/>
      <c r="J4650" s="20"/>
      <c r="K4650" s="20"/>
      <c r="M4650" s="20"/>
      <c r="O4650" s="116"/>
    </row>
    <row r="4651" spans="3:15" s="5" customFormat="1">
      <c r="C4651" s="120"/>
      <c r="G4651" s="20"/>
      <c r="I4651" s="20"/>
      <c r="J4651" s="20"/>
      <c r="K4651" s="20"/>
      <c r="M4651" s="20"/>
      <c r="O4651" s="116"/>
    </row>
    <row r="4652" spans="3:15" s="5" customFormat="1">
      <c r="C4652" s="120"/>
      <c r="G4652" s="20"/>
      <c r="I4652" s="20"/>
      <c r="J4652" s="20"/>
      <c r="K4652" s="20"/>
      <c r="M4652" s="20"/>
      <c r="O4652" s="116"/>
    </row>
    <row r="4653" spans="3:15" s="5" customFormat="1">
      <c r="C4653" s="120"/>
      <c r="G4653" s="20"/>
      <c r="I4653" s="20"/>
      <c r="J4653" s="20"/>
      <c r="K4653" s="20"/>
      <c r="M4653" s="20"/>
      <c r="O4653" s="116"/>
    </row>
    <row r="4654" spans="3:15" s="5" customFormat="1">
      <c r="C4654" s="120"/>
      <c r="G4654" s="20"/>
      <c r="I4654" s="20"/>
      <c r="J4654" s="20"/>
      <c r="K4654" s="20"/>
      <c r="M4654" s="20"/>
      <c r="O4654" s="116"/>
    </row>
    <row r="4655" spans="3:15" s="5" customFormat="1">
      <c r="C4655" s="120"/>
      <c r="G4655" s="20"/>
      <c r="I4655" s="20"/>
      <c r="J4655" s="20"/>
      <c r="K4655" s="20"/>
      <c r="M4655" s="20"/>
      <c r="O4655" s="116"/>
    </row>
    <row r="4656" spans="3:15" s="5" customFormat="1">
      <c r="C4656" s="120"/>
      <c r="G4656" s="20"/>
      <c r="I4656" s="20"/>
      <c r="J4656" s="20"/>
      <c r="K4656" s="20"/>
      <c r="M4656" s="20"/>
      <c r="O4656" s="116"/>
    </row>
    <row r="4657" spans="3:15" s="5" customFormat="1">
      <c r="C4657" s="120"/>
      <c r="G4657" s="20"/>
      <c r="I4657" s="20"/>
      <c r="J4657" s="20"/>
      <c r="K4657" s="20"/>
      <c r="M4657" s="20"/>
      <c r="O4657" s="116"/>
    </row>
    <row r="4658" spans="3:15" s="5" customFormat="1">
      <c r="C4658" s="120"/>
      <c r="G4658" s="20"/>
      <c r="I4658" s="20"/>
      <c r="J4658" s="20"/>
      <c r="K4658" s="20"/>
      <c r="M4658" s="20"/>
      <c r="O4658" s="116"/>
    </row>
    <row r="4659" spans="3:15" s="5" customFormat="1">
      <c r="C4659" s="120"/>
      <c r="G4659" s="20"/>
      <c r="I4659" s="20"/>
      <c r="J4659" s="20"/>
      <c r="K4659" s="20"/>
      <c r="M4659" s="20"/>
      <c r="O4659" s="116"/>
    </row>
    <row r="4660" spans="3:15" s="5" customFormat="1">
      <c r="C4660" s="120"/>
      <c r="G4660" s="20"/>
      <c r="I4660" s="20"/>
      <c r="J4660" s="20"/>
      <c r="K4660" s="20"/>
      <c r="M4660" s="20"/>
      <c r="O4660" s="116"/>
    </row>
    <row r="4661" spans="3:15" s="5" customFormat="1">
      <c r="C4661" s="120"/>
      <c r="G4661" s="20"/>
      <c r="I4661" s="20"/>
      <c r="J4661" s="20"/>
      <c r="K4661" s="20"/>
      <c r="M4661" s="20"/>
      <c r="O4661" s="116"/>
    </row>
    <row r="4662" spans="3:15" s="5" customFormat="1">
      <c r="C4662" s="120"/>
      <c r="G4662" s="20"/>
      <c r="I4662" s="20"/>
      <c r="J4662" s="20"/>
      <c r="K4662" s="20"/>
      <c r="M4662" s="20"/>
      <c r="O4662" s="116"/>
    </row>
    <row r="4663" spans="3:15" s="5" customFormat="1">
      <c r="C4663" s="120"/>
      <c r="G4663" s="20"/>
      <c r="I4663" s="20"/>
      <c r="J4663" s="20"/>
      <c r="K4663" s="20"/>
      <c r="M4663" s="20"/>
      <c r="O4663" s="116"/>
    </row>
    <row r="4664" spans="3:15" s="5" customFormat="1">
      <c r="C4664" s="120"/>
      <c r="G4664" s="20"/>
      <c r="I4664" s="20"/>
      <c r="J4664" s="20"/>
      <c r="K4664" s="20"/>
      <c r="M4664" s="20"/>
      <c r="O4664" s="116"/>
    </row>
    <row r="4665" spans="3:15" s="5" customFormat="1">
      <c r="C4665" s="120"/>
      <c r="G4665" s="20"/>
      <c r="I4665" s="20"/>
      <c r="J4665" s="20"/>
      <c r="K4665" s="20"/>
      <c r="M4665" s="20"/>
      <c r="O4665" s="116"/>
    </row>
    <row r="4666" spans="3:15" s="5" customFormat="1">
      <c r="C4666" s="120"/>
      <c r="G4666" s="20"/>
      <c r="I4666" s="20"/>
      <c r="J4666" s="20"/>
      <c r="K4666" s="20"/>
      <c r="M4666" s="20"/>
      <c r="O4666" s="116"/>
    </row>
    <row r="4667" spans="3:15" s="5" customFormat="1">
      <c r="C4667" s="120"/>
      <c r="G4667" s="20"/>
      <c r="I4667" s="20"/>
      <c r="J4667" s="20"/>
      <c r="K4667" s="20"/>
      <c r="M4667" s="20"/>
      <c r="O4667" s="116"/>
    </row>
    <row r="4668" spans="3:15" s="5" customFormat="1">
      <c r="C4668" s="120"/>
      <c r="G4668" s="20"/>
      <c r="I4668" s="20"/>
      <c r="J4668" s="20"/>
      <c r="K4668" s="20"/>
      <c r="M4668" s="20"/>
      <c r="O4668" s="116"/>
    </row>
    <row r="4669" spans="3:15" s="5" customFormat="1">
      <c r="C4669" s="120"/>
      <c r="G4669" s="20"/>
      <c r="I4669" s="20"/>
      <c r="J4669" s="20"/>
      <c r="K4669" s="20"/>
      <c r="M4669" s="20"/>
      <c r="O4669" s="116"/>
    </row>
    <row r="4670" spans="3:15" s="5" customFormat="1">
      <c r="C4670" s="120"/>
      <c r="G4670" s="20"/>
      <c r="I4670" s="20"/>
      <c r="J4670" s="20"/>
      <c r="K4670" s="20"/>
      <c r="M4670" s="20"/>
      <c r="O4670" s="116"/>
    </row>
    <row r="4671" spans="3:15" s="5" customFormat="1">
      <c r="C4671" s="120"/>
      <c r="G4671" s="20"/>
      <c r="I4671" s="20"/>
      <c r="J4671" s="20"/>
      <c r="K4671" s="20"/>
      <c r="M4671" s="20"/>
      <c r="O4671" s="116"/>
    </row>
    <row r="4672" spans="3:15" s="5" customFormat="1">
      <c r="C4672" s="120"/>
      <c r="G4672" s="20"/>
      <c r="I4672" s="20"/>
      <c r="J4672" s="20"/>
      <c r="K4672" s="20"/>
      <c r="M4672" s="20"/>
      <c r="O4672" s="116"/>
    </row>
    <row r="4673" spans="3:15" s="5" customFormat="1">
      <c r="C4673" s="120"/>
      <c r="G4673" s="20"/>
      <c r="I4673" s="20"/>
      <c r="J4673" s="20"/>
      <c r="K4673" s="20"/>
      <c r="M4673" s="20"/>
      <c r="O4673" s="116"/>
    </row>
    <row r="4674" spans="3:15" s="5" customFormat="1">
      <c r="C4674" s="120"/>
      <c r="G4674" s="20"/>
      <c r="I4674" s="20"/>
      <c r="J4674" s="20"/>
      <c r="K4674" s="20"/>
      <c r="M4674" s="20"/>
      <c r="O4674" s="116"/>
    </row>
    <row r="4675" spans="3:15" s="5" customFormat="1">
      <c r="C4675" s="120"/>
      <c r="G4675" s="20"/>
      <c r="I4675" s="20"/>
      <c r="J4675" s="20"/>
      <c r="K4675" s="20"/>
      <c r="M4675" s="20"/>
      <c r="O4675" s="116"/>
    </row>
    <row r="4676" spans="3:15" s="5" customFormat="1">
      <c r="C4676" s="120"/>
      <c r="G4676" s="20"/>
      <c r="I4676" s="20"/>
      <c r="J4676" s="20"/>
      <c r="K4676" s="20"/>
      <c r="M4676" s="20"/>
      <c r="O4676" s="116"/>
    </row>
    <row r="4677" spans="3:15" s="5" customFormat="1">
      <c r="C4677" s="120"/>
      <c r="G4677" s="20"/>
      <c r="I4677" s="20"/>
      <c r="J4677" s="20"/>
      <c r="K4677" s="20"/>
      <c r="M4677" s="20"/>
      <c r="O4677" s="116"/>
    </row>
    <row r="4678" spans="3:15" s="5" customFormat="1">
      <c r="C4678" s="120"/>
      <c r="G4678" s="20"/>
      <c r="I4678" s="20"/>
      <c r="J4678" s="20"/>
      <c r="K4678" s="20"/>
      <c r="M4678" s="20"/>
      <c r="O4678" s="116"/>
    </row>
    <row r="4679" spans="3:15" s="5" customFormat="1">
      <c r="C4679" s="120"/>
      <c r="G4679" s="20"/>
      <c r="I4679" s="20"/>
      <c r="J4679" s="20"/>
      <c r="K4679" s="20"/>
      <c r="M4679" s="20"/>
      <c r="O4679" s="116"/>
    </row>
    <row r="4680" spans="3:15" s="5" customFormat="1">
      <c r="C4680" s="120"/>
      <c r="G4680" s="20"/>
      <c r="I4680" s="20"/>
      <c r="J4680" s="20"/>
      <c r="K4680" s="20"/>
      <c r="M4680" s="20"/>
      <c r="O4680" s="116"/>
    </row>
    <row r="4681" spans="3:15" s="5" customFormat="1">
      <c r="C4681" s="120"/>
      <c r="G4681" s="20"/>
      <c r="I4681" s="20"/>
      <c r="J4681" s="20"/>
      <c r="K4681" s="20"/>
      <c r="M4681" s="20"/>
      <c r="O4681" s="116"/>
    </row>
    <row r="4682" spans="3:15" s="5" customFormat="1">
      <c r="C4682" s="120"/>
      <c r="G4682" s="20"/>
      <c r="I4682" s="20"/>
      <c r="J4682" s="20"/>
      <c r="K4682" s="20"/>
      <c r="M4682" s="20"/>
      <c r="O4682" s="116"/>
    </row>
    <row r="4683" spans="3:15" s="5" customFormat="1">
      <c r="C4683" s="120"/>
      <c r="G4683" s="20"/>
      <c r="I4683" s="20"/>
      <c r="J4683" s="20"/>
      <c r="K4683" s="20"/>
      <c r="M4683" s="20"/>
      <c r="O4683" s="116"/>
    </row>
    <row r="4684" spans="3:15" s="5" customFormat="1">
      <c r="C4684" s="120"/>
      <c r="G4684" s="20"/>
      <c r="I4684" s="20"/>
      <c r="J4684" s="20"/>
      <c r="K4684" s="20"/>
      <c r="M4684" s="20"/>
      <c r="O4684" s="116"/>
    </row>
    <row r="4685" spans="3:15" s="5" customFormat="1">
      <c r="C4685" s="120"/>
      <c r="G4685" s="20"/>
      <c r="I4685" s="20"/>
      <c r="J4685" s="20"/>
      <c r="K4685" s="20"/>
      <c r="M4685" s="20"/>
      <c r="O4685" s="116"/>
    </row>
    <row r="4686" spans="3:15" s="5" customFormat="1">
      <c r="C4686" s="120"/>
      <c r="G4686" s="20"/>
      <c r="I4686" s="20"/>
      <c r="J4686" s="20"/>
      <c r="K4686" s="20"/>
      <c r="M4686" s="20"/>
      <c r="O4686" s="116"/>
    </row>
    <row r="4687" spans="3:15" s="5" customFormat="1">
      <c r="C4687" s="120"/>
      <c r="G4687" s="20"/>
      <c r="I4687" s="20"/>
      <c r="J4687" s="20"/>
      <c r="K4687" s="20"/>
      <c r="M4687" s="20"/>
      <c r="O4687" s="116"/>
    </row>
    <row r="4688" spans="3:15" s="5" customFormat="1">
      <c r="C4688" s="120"/>
      <c r="G4688" s="20"/>
      <c r="I4688" s="20"/>
      <c r="J4688" s="20"/>
      <c r="K4688" s="20"/>
      <c r="M4688" s="20"/>
      <c r="O4688" s="116"/>
    </row>
    <row r="4689" spans="3:15" s="5" customFormat="1">
      <c r="C4689" s="120"/>
      <c r="G4689" s="20"/>
      <c r="I4689" s="20"/>
      <c r="J4689" s="20"/>
      <c r="K4689" s="20"/>
      <c r="M4689" s="20"/>
      <c r="O4689" s="116"/>
    </row>
    <row r="4690" spans="3:15" s="5" customFormat="1">
      <c r="C4690" s="120"/>
      <c r="G4690" s="20"/>
      <c r="I4690" s="20"/>
      <c r="J4690" s="20"/>
      <c r="K4690" s="20"/>
      <c r="M4690" s="20"/>
      <c r="O4690" s="116"/>
    </row>
    <row r="4691" spans="3:15" s="5" customFormat="1">
      <c r="C4691" s="120"/>
      <c r="G4691" s="20"/>
      <c r="I4691" s="20"/>
      <c r="J4691" s="20"/>
      <c r="K4691" s="20"/>
      <c r="M4691" s="20"/>
      <c r="O4691" s="116"/>
    </row>
    <row r="4692" spans="3:15" s="5" customFormat="1">
      <c r="C4692" s="120"/>
      <c r="G4692" s="20"/>
      <c r="I4692" s="20"/>
      <c r="J4692" s="20"/>
      <c r="K4692" s="20"/>
      <c r="M4692" s="20"/>
      <c r="O4692" s="116"/>
    </row>
    <row r="4693" spans="3:15" s="5" customFormat="1">
      <c r="C4693" s="120"/>
      <c r="G4693" s="20"/>
      <c r="I4693" s="20"/>
      <c r="J4693" s="20"/>
      <c r="K4693" s="20"/>
      <c r="M4693" s="20"/>
      <c r="O4693" s="116"/>
    </row>
    <row r="4694" spans="3:15" s="5" customFormat="1">
      <c r="C4694" s="120"/>
      <c r="G4694" s="20"/>
      <c r="I4694" s="20"/>
      <c r="J4694" s="20"/>
      <c r="K4694" s="20"/>
      <c r="M4694" s="20"/>
      <c r="O4694" s="116"/>
    </row>
    <row r="4695" spans="3:15" s="5" customFormat="1">
      <c r="C4695" s="120"/>
      <c r="G4695" s="20"/>
      <c r="I4695" s="20"/>
      <c r="J4695" s="20"/>
      <c r="K4695" s="20"/>
      <c r="M4695" s="20"/>
      <c r="O4695" s="116"/>
    </row>
    <row r="4696" spans="3:15" s="5" customFormat="1">
      <c r="C4696" s="120"/>
      <c r="G4696" s="20"/>
      <c r="I4696" s="20"/>
      <c r="J4696" s="20"/>
      <c r="K4696" s="20"/>
      <c r="M4696" s="20"/>
      <c r="O4696" s="116"/>
    </row>
    <row r="4697" spans="3:15" s="5" customFormat="1">
      <c r="C4697" s="120"/>
      <c r="G4697" s="20"/>
      <c r="I4697" s="20"/>
      <c r="J4697" s="20"/>
      <c r="K4697" s="20"/>
      <c r="M4697" s="20"/>
      <c r="O4697" s="116"/>
    </row>
    <row r="4698" spans="3:15" s="5" customFormat="1">
      <c r="C4698" s="120"/>
      <c r="G4698" s="20"/>
      <c r="I4698" s="20"/>
      <c r="J4698" s="20"/>
      <c r="K4698" s="20"/>
      <c r="M4698" s="20"/>
      <c r="O4698" s="116"/>
    </row>
    <row r="4699" spans="3:15" s="5" customFormat="1">
      <c r="C4699" s="120"/>
      <c r="G4699" s="20"/>
      <c r="I4699" s="20"/>
      <c r="J4699" s="20"/>
      <c r="K4699" s="20"/>
      <c r="M4699" s="20"/>
      <c r="O4699" s="116"/>
    </row>
    <row r="4700" spans="3:15" s="5" customFormat="1">
      <c r="C4700" s="120"/>
      <c r="G4700" s="20"/>
      <c r="I4700" s="20"/>
      <c r="J4700" s="20"/>
      <c r="K4700" s="20"/>
      <c r="M4700" s="20"/>
      <c r="O4700" s="116"/>
    </row>
    <row r="4701" spans="3:15" s="5" customFormat="1">
      <c r="C4701" s="120"/>
      <c r="G4701" s="20"/>
      <c r="I4701" s="20"/>
      <c r="J4701" s="20"/>
      <c r="K4701" s="20"/>
      <c r="M4701" s="20"/>
      <c r="O4701" s="116"/>
    </row>
    <row r="4702" spans="3:15" s="5" customFormat="1">
      <c r="C4702" s="120"/>
      <c r="G4702" s="20"/>
      <c r="I4702" s="20"/>
      <c r="J4702" s="20"/>
      <c r="K4702" s="20"/>
      <c r="M4702" s="20"/>
      <c r="O4702" s="116"/>
    </row>
    <row r="4703" spans="3:15" s="5" customFormat="1">
      <c r="C4703" s="120"/>
      <c r="G4703" s="20"/>
      <c r="I4703" s="20"/>
      <c r="J4703" s="20"/>
      <c r="K4703" s="20"/>
      <c r="M4703" s="20"/>
      <c r="O4703" s="116"/>
    </row>
    <row r="4704" spans="3:15" s="5" customFormat="1">
      <c r="C4704" s="120"/>
      <c r="G4704" s="20"/>
      <c r="I4704" s="20"/>
      <c r="J4704" s="20"/>
      <c r="K4704" s="20"/>
      <c r="M4704" s="20"/>
      <c r="O4704" s="116"/>
    </row>
    <row r="4705" spans="3:15" s="5" customFormat="1">
      <c r="C4705" s="120"/>
      <c r="G4705" s="20"/>
      <c r="I4705" s="20"/>
      <c r="J4705" s="20"/>
      <c r="K4705" s="20"/>
      <c r="M4705" s="20"/>
      <c r="O4705" s="116"/>
    </row>
    <row r="4706" spans="3:15" s="5" customFormat="1">
      <c r="C4706" s="120"/>
      <c r="G4706" s="20"/>
      <c r="I4706" s="20"/>
      <c r="J4706" s="20"/>
      <c r="K4706" s="20"/>
      <c r="M4706" s="20"/>
      <c r="O4706" s="116"/>
    </row>
    <row r="4707" spans="3:15" s="5" customFormat="1">
      <c r="C4707" s="120"/>
      <c r="G4707" s="20"/>
      <c r="I4707" s="20"/>
      <c r="J4707" s="20"/>
      <c r="K4707" s="20"/>
      <c r="M4707" s="20"/>
      <c r="O4707" s="116"/>
    </row>
    <row r="4708" spans="3:15" s="5" customFormat="1">
      <c r="C4708" s="120"/>
      <c r="G4708" s="20"/>
      <c r="I4708" s="20"/>
      <c r="J4708" s="20"/>
      <c r="K4708" s="20"/>
      <c r="M4708" s="20"/>
      <c r="O4708" s="116"/>
    </row>
    <row r="4709" spans="3:15" s="5" customFormat="1">
      <c r="C4709" s="120"/>
      <c r="G4709" s="20"/>
      <c r="I4709" s="20"/>
      <c r="J4709" s="20"/>
      <c r="K4709" s="20"/>
      <c r="M4709" s="20"/>
      <c r="O4709" s="116"/>
    </row>
    <row r="4710" spans="3:15" s="5" customFormat="1">
      <c r="C4710" s="120"/>
      <c r="G4710" s="20"/>
      <c r="I4710" s="20"/>
      <c r="J4710" s="20"/>
      <c r="K4710" s="20"/>
      <c r="M4710" s="20"/>
      <c r="O4710" s="116"/>
    </row>
    <row r="4711" spans="3:15" s="5" customFormat="1">
      <c r="C4711" s="120"/>
      <c r="G4711" s="20"/>
      <c r="I4711" s="20"/>
      <c r="J4711" s="20"/>
      <c r="K4711" s="20"/>
      <c r="M4711" s="20"/>
      <c r="O4711" s="116"/>
    </row>
    <row r="4712" spans="3:15" s="5" customFormat="1">
      <c r="C4712" s="120"/>
      <c r="G4712" s="20"/>
      <c r="I4712" s="20"/>
      <c r="J4712" s="20"/>
      <c r="K4712" s="20"/>
      <c r="M4712" s="20"/>
      <c r="O4712" s="116"/>
    </row>
    <row r="4713" spans="3:15" s="5" customFormat="1">
      <c r="C4713" s="120"/>
      <c r="G4713" s="20"/>
      <c r="I4713" s="20"/>
      <c r="J4713" s="20"/>
      <c r="K4713" s="20"/>
      <c r="M4713" s="20"/>
      <c r="O4713" s="116"/>
    </row>
    <row r="4714" spans="3:15" s="5" customFormat="1">
      <c r="C4714" s="120"/>
      <c r="G4714" s="20"/>
      <c r="I4714" s="20"/>
      <c r="J4714" s="20"/>
      <c r="K4714" s="20"/>
      <c r="M4714" s="20"/>
      <c r="O4714" s="116"/>
    </row>
    <row r="4715" spans="3:15" s="5" customFormat="1">
      <c r="C4715" s="120"/>
      <c r="G4715" s="20"/>
      <c r="I4715" s="20"/>
      <c r="J4715" s="20"/>
      <c r="K4715" s="20"/>
      <c r="M4715" s="20"/>
      <c r="O4715" s="116"/>
    </row>
    <row r="4716" spans="3:15" s="5" customFormat="1">
      <c r="C4716" s="120"/>
      <c r="G4716" s="20"/>
      <c r="I4716" s="20"/>
      <c r="J4716" s="20"/>
      <c r="K4716" s="20"/>
      <c r="M4716" s="20"/>
      <c r="O4716" s="116"/>
    </row>
    <row r="4717" spans="3:15" s="5" customFormat="1">
      <c r="C4717" s="120"/>
      <c r="G4717" s="20"/>
      <c r="I4717" s="20"/>
      <c r="J4717" s="20"/>
      <c r="K4717" s="20"/>
      <c r="M4717" s="20"/>
      <c r="O4717" s="116"/>
    </row>
    <row r="4718" spans="3:15" s="5" customFormat="1">
      <c r="C4718" s="120"/>
      <c r="G4718" s="20"/>
      <c r="I4718" s="20"/>
      <c r="J4718" s="20"/>
      <c r="K4718" s="20"/>
      <c r="M4718" s="20"/>
      <c r="O4718" s="116"/>
    </row>
    <row r="4719" spans="3:15" s="5" customFormat="1">
      <c r="C4719" s="120"/>
      <c r="G4719" s="20"/>
      <c r="I4719" s="20"/>
      <c r="J4719" s="20"/>
      <c r="K4719" s="20"/>
      <c r="M4719" s="20"/>
      <c r="O4719" s="116"/>
    </row>
    <row r="4720" spans="3:15" s="5" customFormat="1">
      <c r="C4720" s="120"/>
      <c r="G4720" s="20"/>
      <c r="I4720" s="20"/>
      <c r="J4720" s="20"/>
      <c r="K4720" s="20"/>
      <c r="M4720" s="20"/>
      <c r="O4720" s="116"/>
    </row>
    <row r="4721" spans="3:15" s="5" customFormat="1">
      <c r="C4721" s="120"/>
      <c r="G4721" s="20"/>
      <c r="I4721" s="20"/>
      <c r="J4721" s="20"/>
      <c r="K4721" s="20"/>
      <c r="M4721" s="20"/>
      <c r="O4721" s="116"/>
    </row>
    <row r="4722" spans="3:15" s="5" customFormat="1">
      <c r="C4722" s="120"/>
      <c r="G4722" s="20"/>
      <c r="I4722" s="20"/>
      <c r="J4722" s="20"/>
      <c r="K4722" s="20"/>
      <c r="M4722" s="20"/>
      <c r="O4722" s="116"/>
    </row>
    <row r="4723" spans="3:15" s="5" customFormat="1">
      <c r="C4723" s="120"/>
      <c r="G4723" s="20"/>
      <c r="I4723" s="20"/>
      <c r="J4723" s="20"/>
      <c r="K4723" s="20"/>
      <c r="M4723" s="20"/>
      <c r="O4723" s="116"/>
    </row>
    <row r="4724" spans="3:15" s="5" customFormat="1">
      <c r="C4724" s="120"/>
      <c r="G4724" s="20"/>
      <c r="I4724" s="20"/>
      <c r="J4724" s="20"/>
      <c r="K4724" s="20"/>
      <c r="M4724" s="20"/>
      <c r="O4724" s="116"/>
    </row>
    <row r="4725" spans="3:15" s="5" customFormat="1">
      <c r="C4725" s="120"/>
      <c r="G4725" s="20"/>
      <c r="I4725" s="20"/>
      <c r="J4725" s="20"/>
      <c r="K4725" s="20"/>
      <c r="M4725" s="20"/>
      <c r="O4725" s="116"/>
    </row>
    <row r="4726" spans="3:15" s="5" customFormat="1">
      <c r="C4726" s="120"/>
      <c r="G4726" s="20"/>
      <c r="I4726" s="20"/>
      <c r="J4726" s="20"/>
      <c r="K4726" s="20"/>
      <c r="M4726" s="20"/>
      <c r="O4726" s="116"/>
    </row>
    <row r="4727" spans="3:15" s="5" customFormat="1">
      <c r="C4727" s="120"/>
      <c r="G4727" s="20"/>
      <c r="I4727" s="20"/>
      <c r="J4727" s="20"/>
      <c r="K4727" s="20"/>
      <c r="M4727" s="20"/>
      <c r="O4727" s="116"/>
    </row>
    <row r="4728" spans="3:15" s="5" customFormat="1">
      <c r="C4728" s="120"/>
      <c r="G4728" s="20"/>
      <c r="I4728" s="20"/>
      <c r="J4728" s="20"/>
      <c r="K4728" s="20"/>
      <c r="M4728" s="20"/>
      <c r="O4728" s="116"/>
    </row>
    <row r="4729" spans="3:15" s="5" customFormat="1">
      <c r="C4729" s="120"/>
      <c r="G4729" s="20"/>
      <c r="I4729" s="20"/>
      <c r="J4729" s="20"/>
      <c r="K4729" s="20"/>
      <c r="M4729" s="20"/>
      <c r="O4729" s="116"/>
    </row>
    <row r="4730" spans="3:15" s="5" customFormat="1">
      <c r="C4730" s="120"/>
      <c r="G4730" s="20"/>
      <c r="I4730" s="20"/>
      <c r="J4730" s="20"/>
      <c r="K4730" s="20"/>
      <c r="M4730" s="20"/>
      <c r="O4730" s="116"/>
    </row>
    <row r="4731" spans="3:15" s="5" customFormat="1">
      <c r="C4731" s="120"/>
      <c r="G4731" s="20"/>
      <c r="I4731" s="20"/>
      <c r="J4731" s="20"/>
      <c r="K4731" s="20"/>
      <c r="M4731" s="20"/>
      <c r="O4731" s="116"/>
    </row>
    <row r="4732" spans="3:15" s="5" customFormat="1">
      <c r="C4732" s="120"/>
      <c r="G4732" s="20"/>
      <c r="I4732" s="20"/>
      <c r="J4732" s="20"/>
      <c r="K4732" s="20"/>
      <c r="M4732" s="20"/>
      <c r="O4732" s="116"/>
    </row>
    <row r="4733" spans="3:15" s="5" customFormat="1">
      <c r="C4733" s="120"/>
      <c r="G4733" s="20"/>
      <c r="I4733" s="20"/>
      <c r="J4733" s="20"/>
      <c r="K4733" s="20"/>
      <c r="M4733" s="20"/>
      <c r="O4733" s="116"/>
    </row>
    <row r="4734" spans="3:15" s="5" customFormat="1">
      <c r="C4734" s="120"/>
      <c r="G4734" s="20"/>
      <c r="I4734" s="20"/>
      <c r="J4734" s="20"/>
      <c r="K4734" s="20"/>
      <c r="M4734" s="20"/>
      <c r="O4734" s="116"/>
    </row>
    <row r="4735" spans="3:15" s="5" customFormat="1">
      <c r="C4735" s="120"/>
      <c r="G4735" s="20"/>
      <c r="I4735" s="20"/>
      <c r="J4735" s="20"/>
      <c r="K4735" s="20"/>
      <c r="M4735" s="20"/>
      <c r="O4735" s="116"/>
    </row>
    <row r="4736" spans="3:15" s="5" customFormat="1">
      <c r="C4736" s="120"/>
      <c r="G4736" s="20"/>
      <c r="I4736" s="20"/>
      <c r="J4736" s="20"/>
      <c r="K4736" s="20"/>
      <c r="M4736" s="20"/>
      <c r="O4736" s="116"/>
    </row>
    <row r="4737" spans="3:15" s="5" customFormat="1">
      <c r="C4737" s="120"/>
      <c r="G4737" s="20"/>
      <c r="I4737" s="20"/>
      <c r="J4737" s="20"/>
      <c r="K4737" s="20"/>
      <c r="M4737" s="20"/>
      <c r="O4737" s="116"/>
    </row>
    <row r="4738" spans="3:15" s="5" customFormat="1">
      <c r="C4738" s="120"/>
      <c r="G4738" s="20"/>
      <c r="I4738" s="20"/>
      <c r="J4738" s="20"/>
      <c r="K4738" s="20"/>
      <c r="M4738" s="20"/>
      <c r="O4738" s="116"/>
    </row>
    <row r="4739" spans="3:15" s="5" customFormat="1">
      <c r="C4739" s="120"/>
      <c r="G4739" s="20"/>
      <c r="I4739" s="20"/>
      <c r="J4739" s="20"/>
      <c r="K4739" s="20"/>
      <c r="M4739" s="20"/>
      <c r="O4739" s="116"/>
    </row>
    <row r="4740" spans="3:15" s="5" customFormat="1">
      <c r="C4740" s="120"/>
      <c r="G4740" s="20"/>
      <c r="I4740" s="20"/>
      <c r="J4740" s="20"/>
      <c r="K4740" s="20"/>
      <c r="M4740" s="20"/>
      <c r="O4740" s="116"/>
    </row>
    <row r="4741" spans="3:15" s="5" customFormat="1">
      <c r="C4741" s="120"/>
      <c r="G4741" s="20"/>
      <c r="I4741" s="20"/>
      <c r="J4741" s="20"/>
      <c r="K4741" s="20"/>
      <c r="M4741" s="20"/>
      <c r="O4741" s="116"/>
    </row>
    <row r="4742" spans="3:15" s="5" customFormat="1">
      <c r="C4742" s="120"/>
      <c r="G4742" s="20"/>
      <c r="I4742" s="20"/>
      <c r="J4742" s="20"/>
      <c r="K4742" s="20"/>
      <c r="M4742" s="20"/>
      <c r="O4742" s="116"/>
    </row>
    <row r="4743" spans="3:15" s="5" customFormat="1">
      <c r="C4743" s="120"/>
      <c r="G4743" s="20"/>
      <c r="I4743" s="20"/>
      <c r="J4743" s="20"/>
      <c r="K4743" s="20"/>
      <c r="M4743" s="20"/>
      <c r="O4743" s="116"/>
    </row>
    <row r="4744" spans="3:15" s="5" customFormat="1">
      <c r="C4744" s="120"/>
      <c r="G4744" s="20"/>
      <c r="I4744" s="20"/>
      <c r="J4744" s="20"/>
      <c r="K4744" s="20"/>
      <c r="M4744" s="20"/>
      <c r="O4744" s="116"/>
    </row>
    <row r="4745" spans="3:15" s="5" customFormat="1">
      <c r="C4745" s="120"/>
      <c r="G4745" s="20"/>
      <c r="I4745" s="20"/>
      <c r="J4745" s="20"/>
      <c r="K4745" s="20"/>
      <c r="M4745" s="20"/>
      <c r="O4745" s="116"/>
    </row>
    <row r="4746" spans="3:15" s="5" customFormat="1">
      <c r="C4746" s="120"/>
      <c r="G4746" s="20"/>
      <c r="I4746" s="20"/>
      <c r="J4746" s="20"/>
      <c r="K4746" s="20"/>
      <c r="M4746" s="20"/>
      <c r="O4746" s="116"/>
    </row>
    <row r="4747" spans="3:15" s="5" customFormat="1">
      <c r="C4747" s="120"/>
      <c r="G4747" s="20"/>
      <c r="I4747" s="20"/>
      <c r="J4747" s="20"/>
      <c r="K4747" s="20"/>
      <c r="M4747" s="20"/>
      <c r="O4747" s="116"/>
    </row>
    <row r="4748" spans="3:15" s="5" customFormat="1">
      <c r="C4748" s="120"/>
      <c r="G4748" s="20"/>
      <c r="I4748" s="20"/>
      <c r="J4748" s="20"/>
      <c r="K4748" s="20"/>
      <c r="M4748" s="20"/>
      <c r="O4748" s="116"/>
    </row>
    <row r="4749" spans="3:15" s="5" customFormat="1">
      <c r="C4749" s="120"/>
      <c r="G4749" s="20"/>
      <c r="I4749" s="20"/>
      <c r="J4749" s="20"/>
      <c r="K4749" s="20"/>
      <c r="M4749" s="20"/>
      <c r="O4749" s="116"/>
    </row>
    <row r="4750" spans="3:15" s="5" customFormat="1">
      <c r="C4750" s="120"/>
      <c r="G4750" s="20"/>
      <c r="I4750" s="20"/>
      <c r="J4750" s="20"/>
      <c r="K4750" s="20"/>
      <c r="M4750" s="20"/>
      <c r="O4750" s="116"/>
    </row>
    <row r="4751" spans="3:15" s="5" customFormat="1">
      <c r="C4751" s="120"/>
      <c r="G4751" s="20"/>
      <c r="I4751" s="20"/>
      <c r="J4751" s="20"/>
      <c r="K4751" s="20"/>
      <c r="M4751" s="20"/>
      <c r="O4751" s="116"/>
    </row>
    <row r="4752" spans="3:15" s="5" customFormat="1">
      <c r="C4752" s="120"/>
      <c r="G4752" s="20"/>
      <c r="I4752" s="20"/>
      <c r="J4752" s="20"/>
      <c r="K4752" s="20"/>
      <c r="M4752" s="20"/>
      <c r="O4752" s="116"/>
    </row>
    <row r="4753" spans="3:15" s="5" customFormat="1">
      <c r="C4753" s="120"/>
      <c r="G4753" s="20"/>
      <c r="I4753" s="20"/>
      <c r="J4753" s="20"/>
      <c r="K4753" s="20"/>
      <c r="M4753" s="20"/>
      <c r="O4753" s="116"/>
    </row>
    <row r="4754" spans="3:15" s="5" customFormat="1">
      <c r="C4754" s="120"/>
      <c r="G4754" s="20"/>
      <c r="I4754" s="20"/>
      <c r="J4754" s="20"/>
      <c r="K4754" s="20"/>
      <c r="M4754" s="20"/>
      <c r="O4754" s="116"/>
    </row>
    <row r="4755" spans="3:15" s="5" customFormat="1">
      <c r="C4755" s="120"/>
      <c r="G4755" s="20"/>
      <c r="I4755" s="20"/>
      <c r="J4755" s="20"/>
      <c r="K4755" s="20"/>
      <c r="M4755" s="20"/>
      <c r="O4755" s="116"/>
    </row>
    <row r="4756" spans="3:15" s="5" customFormat="1">
      <c r="C4756" s="120"/>
      <c r="G4756" s="20"/>
      <c r="I4756" s="20"/>
      <c r="J4756" s="20"/>
      <c r="K4756" s="20"/>
      <c r="M4756" s="20"/>
      <c r="O4756" s="116"/>
    </row>
    <row r="4757" spans="3:15" s="5" customFormat="1">
      <c r="C4757" s="120"/>
      <c r="G4757" s="20"/>
      <c r="I4757" s="20"/>
      <c r="J4757" s="20"/>
      <c r="K4757" s="20"/>
      <c r="M4757" s="20"/>
      <c r="O4757" s="116"/>
    </row>
    <row r="4758" spans="3:15" s="5" customFormat="1">
      <c r="C4758" s="120"/>
      <c r="G4758" s="20"/>
      <c r="I4758" s="20"/>
      <c r="J4758" s="20"/>
      <c r="K4758" s="20"/>
      <c r="M4758" s="20"/>
      <c r="O4758" s="116"/>
    </row>
    <row r="4759" spans="3:15" s="5" customFormat="1">
      <c r="C4759" s="120"/>
      <c r="G4759" s="20"/>
      <c r="I4759" s="20"/>
      <c r="J4759" s="20"/>
      <c r="K4759" s="20"/>
      <c r="M4759" s="20"/>
      <c r="O4759" s="116"/>
    </row>
    <row r="4760" spans="3:15" s="5" customFormat="1">
      <c r="C4760" s="120"/>
      <c r="G4760" s="20"/>
      <c r="I4760" s="20"/>
      <c r="J4760" s="20"/>
      <c r="K4760" s="20"/>
      <c r="M4760" s="20"/>
      <c r="O4760" s="116"/>
    </row>
    <row r="4761" spans="3:15" s="5" customFormat="1">
      <c r="C4761" s="120"/>
      <c r="G4761" s="20"/>
      <c r="I4761" s="20"/>
      <c r="J4761" s="20"/>
      <c r="K4761" s="20"/>
      <c r="M4761" s="20"/>
      <c r="O4761" s="116"/>
    </row>
    <row r="4762" spans="3:15" s="5" customFormat="1">
      <c r="C4762" s="120"/>
      <c r="G4762" s="20"/>
      <c r="I4762" s="20"/>
      <c r="J4762" s="20"/>
      <c r="K4762" s="20"/>
      <c r="M4762" s="20"/>
      <c r="O4762" s="116"/>
    </row>
    <row r="4763" spans="3:15" s="5" customFormat="1">
      <c r="C4763" s="120"/>
      <c r="G4763" s="20"/>
      <c r="I4763" s="20"/>
      <c r="J4763" s="20"/>
      <c r="K4763" s="20"/>
      <c r="M4763" s="20"/>
      <c r="O4763" s="116"/>
    </row>
    <row r="4764" spans="3:15" s="5" customFormat="1">
      <c r="C4764" s="120"/>
      <c r="G4764" s="20"/>
      <c r="I4764" s="20"/>
      <c r="J4764" s="20"/>
      <c r="K4764" s="20"/>
      <c r="M4764" s="20"/>
      <c r="O4764" s="116"/>
    </row>
    <row r="4765" spans="3:15" s="5" customFormat="1">
      <c r="C4765" s="120"/>
      <c r="G4765" s="20"/>
      <c r="I4765" s="20"/>
      <c r="J4765" s="20"/>
      <c r="K4765" s="20"/>
      <c r="M4765" s="20"/>
      <c r="O4765" s="116"/>
    </row>
    <row r="4766" spans="3:15" s="5" customFormat="1">
      <c r="C4766" s="120"/>
      <c r="G4766" s="20"/>
      <c r="I4766" s="20"/>
      <c r="J4766" s="20"/>
      <c r="K4766" s="20"/>
      <c r="M4766" s="20"/>
      <c r="O4766" s="116"/>
    </row>
    <row r="4767" spans="3:15" s="5" customFormat="1">
      <c r="C4767" s="120"/>
      <c r="G4767" s="20"/>
      <c r="I4767" s="20"/>
      <c r="J4767" s="20"/>
      <c r="K4767" s="20"/>
      <c r="M4767" s="20"/>
      <c r="O4767" s="116"/>
    </row>
    <row r="4768" spans="3:15" s="5" customFormat="1">
      <c r="C4768" s="120"/>
      <c r="G4768" s="20"/>
      <c r="I4768" s="20"/>
      <c r="J4768" s="20"/>
      <c r="K4768" s="20"/>
      <c r="M4768" s="20"/>
      <c r="O4768" s="116"/>
    </row>
    <row r="4769" spans="3:15" s="5" customFormat="1">
      <c r="C4769" s="120"/>
      <c r="G4769" s="20"/>
      <c r="I4769" s="20"/>
      <c r="J4769" s="20"/>
      <c r="K4769" s="20"/>
      <c r="M4769" s="20"/>
      <c r="O4769" s="116"/>
    </row>
    <row r="4770" spans="3:15" s="5" customFormat="1">
      <c r="C4770" s="120"/>
      <c r="G4770" s="20"/>
      <c r="I4770" s="20"/>
      <c r="J4770" s="20"/>
      <c r="K4770" s="20"/>
      <c r="M4770" s="20"/>
      <c r="O4770" s="116"/>
    </row>
    <row r="4771" spans="3:15" s="5" customFormat="1">
      <c r="C4771" s="120"/>
      <c r="G4771" s="20"/>
      <c r="I4771" s="20"/>
      <c r="J4771" s="20"/>
      <c r="K4771" s="20"/>
      <c r="M4771" s="20"/>
      <c r="O4771" s="116"/>
    </row>
    <row r="4772" spans="3:15" s="5" customFormat="1">
      <c r="C4772" s="120"/>
      <c r="G4772" s="20"/>
      <c r="I4772" s="20"/>
      <c r="J4772" s="20"/>
      <c r="K4772" s="20"/>
      <c r="M4772" s="20"/>
      <c r="O4772" s="116"/>
    </row>
    <row r="4773" spans="3:15" s="5" customFormat="1">
      <c r="C4773" s="120"/>
      <c r="G4773" s="20"/>
      <c r="I4773" s="20"/>
      <c r="J4773" s="20"/>
      <c r="K4773" s="20"/>
      <c r="M4773" s="20"/>
      <c r="O4773" s="116"/>
    </row>
    <row r="4774" spans="3:15" s="5" customFormat="1">
      <c r="C4774" s="120"/>
      <c r="G4774" s="20"/>
      <c r="I4774" s="20"/>
      <c r="J4774" s="20"/>
      <c r="K4774" s="20"/>
      <c r="M4774" s="20"/>
      <c r="O4774" s="116"/>
    </row>
    <row r="4775" spans="3:15" s="5" customFormat="1">
      <c r="C4775" s="120"/>
      <c r="G4775" s="20"/>
      <c r="I4775" s="20"/>
      <c r="J4775" s="20"/>
      <c r="K4775" s="20"/>
      <c r="M4775" s="20"/>
      <c r="O4775" s="116"/>
    </row>
    <row r="4776" spans="3:15" s="5" customFormat="1">
      <c r="C4776" s="120"/>
      <c r="G4776" s="20"/>
      <c r="I4776" s="20"/>
      <c r="J4776" s="20"/>
      <c r="K4776" s="20"/>
      <c r="M4776" s="20"/>
      <c r="O4776" s="116"/>
    </row>
    <row r="4777" spans="3:15" s="5" customFormat="1">
      <c r="C4777" s="120"/>
      <c r="G4777" s="20"/>
      <c r="I4777" s="20"/>
      <c r="J4777" s="20"/>
      <c r="K4777" s="20"/>
      <c r="M4777" s="20"/>
      <c r="O4777" s="116"/>
    </row>
    <row r="4778" spans="3:15" s="5" customFormat="1">
      <c r="C4778" s="120"/>
      <c r="G4778" s="20"/>
      <c r="I4778" s="20"/>
      <c r="J4778" s="20"/>
      <c r="K4778" s="20"/>
      <c r="M4778" s="20"/>
      <c r="O4778" s="116"/>
    </row>
    <row r="4779" spans="3:15" s="5" customFormat="1">
      <c r="C4779" s="120"/>
      <c r="G4779" s="20"/>
      <c r="I4779" s="20"/>
      <c r="J4779" s="20"/>
      <c r="K4779" s="20"/>
      <c r="M4779" s="20"/>
      <c r="O4779" s="116"/>
    </row>
    <row r="4780" spans="3:15" s="5" customFormat="1">
      <c r="C4780" s="120"/>
      <c r="G4780" s="20"/>
      <c r="I4780" s="20"/>
      <c r="J4780" s="20"/>
      <c r="K4780" s="20"/>
      <c r="M4780" s="20"/>
      <c r="O4780" s="116"/>
    </row>
    <row r="4781" spans="3:15" s="5" customFormat="1">
      <c r="C4781" s="120"/>
      <c r="G4781" s="20"/>
      <c r="I4781" s="20"/>
      <c r="J4781" s="20"/>
      <c r="K4781" s="20"/>
      <c r="M4781" s="20"/>
      <c r="O4781" s="116"/>
    </row>
    <row r="4782" spans="3:15" s="5" customFormat="1">
      <c r="C4782" s="120"/>
      <c r="G4782" s="20"/>
      <c r="I4782" s="20"/>
      <c r="J4782" s="20"/>
      <c r="K4782" s="20"/>
      <c r="M4782" s="20"/>
      <c r="O4782" s="116"/>
    </row>
    <row r="4783" spans="3:15" s="5" customFormat="1">
      <c r="C4783" s="120"/>
      <c r="G4783" s="20"/>
      <c r="I4783" s="20"/>
      <c r="J4783" s="20"/>
      <c r="K4783" s="20"/>
      <c r="M4783" s="20"/>
      <c r="O4783" s="116"/>
    </row>
    <row r="4784" spans="3:15" s="5" customFormat="1">
      <c r="C4784" s="120"/>
      <c r="G4784" s="20"/>
      <c r="I4784" s="20"/>
      <c r="J4784" s="20"/>
      <c r="K4784" s="20"/>
      <c r="M4784" s="20"/>
      <c r="O4784" s="116"/>
    </row>
    <row r="4785" spans="3:15" s="5" customFormat="1">
      <c r="C4785" s="120"/>
      <c r="G4785" s="20"/>
      <c r="I4785" s="20"/>
      <c r="J4785" s="20"/>
      <c r="K4785" s="20"/>
      <c r="M4785" s="20"/>
      <c r="O4785" s="116"/>
    </row>
    <row r="4786" spans="3:15" s="5" customFormat="1">
      <c r="C4786" s="120"/>
      <c r="G4786" s="20"/>
      <c r="I4786" s="20"/>
      <c r="J4786" s="20"/>
      <c r="K4786" s="20"/>
      <c r="M4786" s="20"/>
      <c r="O4786" s="116"/>
    </row>
    <row r="4787" spans="3:15" s="5" customFormat="1">
      <c r="C4787" s="120"/>
      <c r="G4787" s="20"/>
      <c r="I4787" s="20"/>
      <c r="J4787" s="20"/>
      <c r="K4787" s="20"/>
      <c r="M4787" s="20"/>
      <c r="O4787" s="116"/>
    </row>
    <row r="4788" spans="3:15" s="5" customFormat="1">
      <c r="C4788" s="120"/>
      <c r="G4788" s="20"/>
      <c r="I4788" s="20"/>
      <c r="J4788" s="20"/>
      <c r="K4788" s="20"/>
      <c r="M4788" s="20"/>
      <c r="O4788" s="116"/>
    </row>
    <row r="4789" spans="3:15" s="5" customFormat="1">
      <c r="C4789" s="120"/>
      <c r="G4789" s="20"/>
      <c r="I4789" s="20"/>
      <c r="J4789" s="20"/>
      <c r="K4789" s="20"/>
      <c r="M4789" s="20"/>
      <c r="O4789" s="116"/>
    </row>
    <row r="4790" spans="3:15" s="5" customFormat="1">
      <c r="C4790" s="120"/>
      <c r="G4790" s="20"/>
      <c r="I4790" s="20"/>
      <c r="J4790" s="20"/>
      <c r="K4790" s="20"/>
      <c r="M4790" s="20"/>
      <c r="O4790" s="116"/>
    </row>
    <row r="4791" spans="3:15" s="5" customFormat="1">
      <c r="C4791" s="120"/>
      <c r="G4791" s="20"/>
      <c r="I4791" s="20"/>
      <c r="J4791" s="20"/>
      <c r="K4791" s="20"/>
      <c r="M4791" s="20"/>
      <c r="O4791" s="116"/>
    </row>
    <row r="4792" spans="3:15" s="5" customFormat="1">
      <c r="C4792" s="120"/>
      <c r="G4792" s="20"/>
      <c r="I4792" s="20"/>
      <c r="J4792" s="20"/>
      <c r="K4792" s="20"/>
      <c r="M4792" s="20"/>
      <c r="O4792" s="116"/>
    </row>
    <row r="4793" spans="3:15" s="5" customFormat="1">
      <c r="C4793" s="120"/>
      <c r="G4793" s="20"/>
      <c r="I4793" s="20"/>
      <c r="J4793" s="20"/>
      <c r="K4793" s="20"/>
      <c r="M4793" s="20"/>
      <c r="O4793" s="116"/>
    </row>
    <row r="4794" spans="3:15" s="5" customFormat="1">
      <c r="C4794" s="120"/>
      <c r="G4794" s="20"/>
      <c r="I4794" s="20"/>
      <c r="J4794" s="20"/>
      <c r="K4794" s="20"/>
      <c r="M4794" s="20"/>
      <c r="O4794" s="116"/>
    </row>
    <row r="4795" spans="3:15" s="5" customFormat="1">
      <c r="C4795" s="120"/>
      <c r="G4795" s="20"/>
      <c r="I4795" s="20"/>
      <c r="J4795" s="20"/>
      <c r="K4795" s="20"/>
      <c r="M4795" s="20"/>
      <c r="O4795" s="116"/>
    </row>
    <row r="4796" spans="3:15" s="5" customFormat="1">
      <c r="C4796" s="120"/>
      <c r="G4796" s="20"/>
      <c r="I4796" s="20"/>
      <c r="J4796" s="20"/>
      <c r="K4796" s="20"/>
      <c r="M4796" s="20"/>
      <c r="O4796" s="116"/>
    </row>
    <row r="4797" spans="3:15" s="5" customFormat="1">
      <c r="C4797" s="120"/>
      <c r="G4797" s="20"/>
      <c r="I4797" s="20"/>
      <c r="J4797" s="20"/>
      <c r="K4797" s="20"/>
      <c r="M4797" s="20"/>
      <c r="O4797" s="116"/>
    </row>
    <row r="4798" spans="3:15" s="5" customFormat="1">
      <c r="C4798" s="120"/>
      <c r="G4798" s="20"/>
      <c r="I4798" s="20"/>
      <c r="J4798" s="20"/>
      <c r="K4798" s="20"/>
      <c r="M4798" s="20"/>
      <c r="O4798" s="116"/>
    </row>
    <row r="4799" spans="3:15" s="5" customFormat="1">
      <c r="C4799" s="120"/>
      <c r="G4799" s="20"/>
      <c r="I4799" s="20"/>
      <c r="J4799" s="20"/>
      <c r="K4799" s="20"/>
      <c r="M4799" s="20"/>
      <c r="O4799" s="116"/>
    </row>
    <row r="4800" spans="3:15" s="5" customFormat="1">
      <c r="C4800" s="120"/>
      <c r="G4800" s="20"/>
      <c r="I4800" s="20"/>
      <c r="J4800" s="20"/>
      <c r="K4800" s="20"/>
      <c r="M4800" s="20"/>
      <c r="O4800" s="116"/>
    </row>
    <row r="4801" spans="3:15" s="5" customFormat="1">
      <c r="C4801" s="120"/>
      <c r="G4801" s="20"/>
      <c r="I4801" s="20"/>
      <c r="J4801" s="20"/>
      <c r="K4801" s="20"/>
      <c r="M4801" s="20"/>
      <c r="O4801" s="116"/>
    </row>
    <row r="4802" spans="3:15" s="5" customFormat="1">
      <c r="C4802" s="120"/>
      <c r="G4802" s="20"/>
      <c r="I4802" s="20"/>
      <c r="J4802" s="20"/>
      <c r="K4802" s="20"/>
      <c r="M4802" s="20"/>
      <c r="O4802" s="116"/>
    </row>
    <row r="4803" spans="3:15" s="5" customFormat="1">
      <c r="C4803" s="120"/>
      <c r="G4803" s="20"/>
      <c r="I4803" s="20"/>
      <c r="J4803" s="20"/>
      <c r="K4803" s="20"/>
      <c r="M4803" s="20"/>
      <c r="O4803" s="116"/>
    </row>
    <row r="4804" spans="3:15" s="5" customFormat="1">
      <c r="C4804" s="120"/>
      <c r="G4804" s="20"/>
      <c r="I4804" s="20"/>
      <c r="J4804" s="20"/>
      <c r="K4804" s="20"/>
      <c r="M4804" s="20"/>
      <c r="O4804" s="116"/>
    </row>
    <row r="4805" spans="3:15" s="5" customFormat="1">
      <c r="C4805" s="120"/>
      <c r="G4805" s="20"/>
      <c r="I4805" s="20"/>
      <c r="J4805" s="20"/>
      <c r="K4805" s="20"/>
      <c r="M4805" s="20"/>
      <c r="O4805" s="116"/>
    </row>
    <row r="4806" spans="3:15" s="5" customFormat="1">
      <c r="C4806" s="120"/>
      <c r="G4806" s="20"/>
      <c r="I4806" s="20"/>
      <c r="J4806" s="20"/>
      <c r="K4806" s="20"/>
      <c r="M4806" s="20"/>
      <c r="O4806" s="116"/>
    </row>
    <row r="4807" spans="3:15" s="5" customFormat="1">
      <c r="C4807" s="120"/>
      <c r="G4807" s="20"/>
      <c r="I4807" s="20"/>
      <c r="J4807" s="20"/>
      <c r="K4807" s="20"/>
      <c r="M4807" s="20"/>
      <c r="O4807" s="116"/>
    </row>
    <row r="4808" spans="3:15" s="5" customFormat="1">
      <c r="C4808" s="120"/>
      <c r="G4808" s="20"/>
      <c r="I4808" s="20"/>
      <c r="J4808" s="20"/>
      <c r="K4808" s="20"/>
      <c r="M4808" s="20"/>
      <c r="O4808" s="116"/>
    </row>
    <row r="4809" spans="3:15" s="5" customFormat="1">
      <c r="C4809" s="120"/>
      <c r="G4809" s="20"/>
      <c r="I4809" s="20"/>
      <c r="J4809" s="20"/>
      <c r="K4809" s="20"/>
      <c r="M4809" s="20"/>
      <c r="O4809" s="116"/>
    </row>
    <row r="4810" spans="3:15" s="5" customFormat="1">
      <c r="C4810" s="120"/>
      <c r="G4810" s="20"/>
      <c r="I4810" s="20"/>
      <c r="J4810" s="20"/>
      <c r="K4810" s="20"/>
      <c r="M4810" s="20"/>
      <c r="O4810" s="116"/>
    </row>
    <row r="4811" spans="3:15" s="5" customFormat="1">
      <c r="C4811" s="120"/>
      <c r="G4811" s="20"/>
      <c r="I4811" s="20"/>
      <c r="J4811" s="20"/>
      <c r="K4811" s="20"/>
      <c r="M4811" s="20"/>
      <c r="O4811" s="116"/>
    </row>
    <row r="4812" spans="3:15" s="5" customFormat="1">
      <c r="C4812" s="120"/>
      <c r="G4812" s="20"/>
      <c r="I4812" s="20"/>
      <c r="J4812" s="20"/>
      <c r="K4812" s="20"/>
      <c r="M4812" s="20"/>
      <c r="O4812" s="116"/>
    </row>
    <row r="4813" spans="3:15" s="5" customFormat="1">
      <c r="C4813" s="120"/>
      <c r="G4813" s="20"/>
      <c r="I4813" s="20"/>
      <c r="J4813" s="20"/>
      <c r="K4813" s="20"/>
      <c r="M4813" s="20"/>
      <c r="O4813" s="116"/>
    </row>
    <row r="4814" spans="3:15" s="5" customFormat="1">
      <c r="C4814" s="120"/>
      <c r="G4814" s="20"/>
      <c r="I4814" s="20"/>
      <c r="J4814" s="20"/>
      <c r="K4814" s="20"/>
      <c r="M4814" s="20"/>
      <c r="O4814" s="116"/>
    </row>
    <row r="4815" spans="3:15" s="5" customFormat="1">
      <c r="C4815" s="120"/>
      <c r="G4815" s="20"/>
      <c r="I4815" s="20"/>
      <c r="J4815" s="20"/>
      <c r="K4815" s="20"/>
      <c r="M4815" s="20"/>
      <c r="O4815" s="116"/>
    </row>
    <row r="4816" spans="3:15" s="5" customFormat="1">
      <c r="C4816" s="120"/>
      <c r="G4816" s="20"/>
      <c r="I4816" s="20"/>
      <c r="J4816" s="20"/>
      <c r="K4816" s="20"/>
      <c r="M4816" s="20"/>
      <c r="O4816" s="116"/>
    </row>
    <row r="4817" spans="3:15" s="5" customFormat="1">
      <c r="C4817" s="120"/>
      <c r="G4817" s="20"/>
      <c r="I4817" s="20"/>
      <c r="J4817" s="20"/>
      <c r="K4817" s="20"/>
      <c r="M4817" s="20"/>
      <c r="O4817" s="116"/>
    </row>
    <row r="4818" spans="3:15" s="5" customFormat="1">
      <c r="C4818" s="120"/>
      <c r="G4818" s="20"/>
      <c r="I4818" s="20"/>
      <c r="J4818" s="20"/>
      <c r="K4818" s="20"/>
      <c r="M4818" s="20"/>
      <c r="O4818" s="116"/>
    </row>
    <row r="4819" spans="3:15" s="5" customFormat="1">
      <c r="C4819" s="120"/>
      <c r="G4819" s="20"/>
      <c r="I4819" s="20"/>
      <c r="J4819" s="20"/>
      <c r="K4819" s="20"/>
      <c r="M4819" s="20"/>
      <c r="O4819" s="116"/>
    </row>
    <row r="4820" spans="3:15" s="5" customFormat="1">
      <c r="C4820" s="120"/>
      <c r="G4820" s="20"/>
      <c r="I4820" s="20"/>
      <c r="J4820" s="20"/>
      <c r="K4820" s="20"/>
      <c r="M4820" s="20"/>
      <c r="O4820" s="116"/>
    </row>
    <row r="4821" spans="3:15" s="5" customFormat="1">
      <c r="C4821" s="120"/>
      <c r="G4821" s="20"/>
      <c r="I4821" s="20"/>
      <c r="J4821" s="20"/>
      <c r="K4821" s="20"/>
      <c r="M4821" s="20"/>
      <c r="O4821" s="116"/>
    </row>
    <row r="4822" spans="3:15" s="5" customFormat="1">
      <c r="C4822" s="120"/>
      <c r="G4822" s="20"/>
      <c r="I4822" s="20"/>
      <c r="J4822" s="20"/>
      <c r="K4822" s="20"/>
      <c r="M4822" s="20"/>
      <c r="O4822" s="116"/>
    </row>
    <row r="4823" spans="3:15" s="5" customFormat="1">
      <c r="C4823" s="120"/>
      <c r="G4823" s="20"/>
      <c r="I4823" s="20"/>
      <c r="J4823" s="20"/>
      <c r="K4823" s="20"/>
      <c r="M4823" s="20"/>
      <c r="O4823" s="116"/>
    </row>
    <row r="4824" spans="3:15" s="5" customFormat="1">
      <c r="C4824" s="120"/>
      <c r="G4824" s="20"/>
      <c r="I4824" s="20"/>
      <c r="J4824" s="20"/>
      <c r="K4824" s="20"/>
      <c r="M4824" s="20"/>
      <c r="O4824" s="116"/>
    </row>
    <row r="4825" spans="3:15" s="5" customFormat="1">
      <c r="C4825" s="120"/>
      <c r="G4825" s="20"/>
      <c r="I4825" s="20"/>
      <c r="J4825" s="20"/>
      <c r="K4825" s="20"/>
      <c r="M4825" s="20"/>
      <c r="O4825" s="116"/>
    </row>
    <row r="4826" spans="3:15" s="5" customFormat="1">
      <c r="C4826" s="120"/>
      <c r="G4826" s="20"/>
      <c r="I4826" s="20"/>
      <c r="J4826" s="20"/>
      <c r="K4826" s="20"/>
      <c r="M4826" s="20"/>
      <c r="O4826" s="116"/>
    </row>
    <row r="4827" spans="3:15" s="5" customFormat="1">
      <c r="C4827" s="120"/>
      <c r="G4827" s="20"/>
      <c r="I4827" s="20"/>
      <c r="J4827" s="20"/>
      <c r="K4827" s="20"/>
      <c r="M4827" s="20"/>
      <c r="O4827" s="116"/>
    </row>
    <row r="4828" spans="3:15" s="5" customFormat="1">
      <c r="C4828" s="120"/>
      <c r="G4828" s="20"/>
      <c r="I4828" s="20"/>
      <c r="J4828" s="20"/>
      <c r="K4828" s="20"/>
      <c r="M4828" s="20"/>
      <c r="O4828" s="116"/>
    </row>
    <row r="4829" spans="3:15" s="5" customFormat="1">
      <c r="C4829" s="120"/>
      <c r="G4829" s="20"/>
      <c r="I4829" s="20"/>
      <c r="J4829" s="20"/>
      <c r="K4829" s="20"/>
      <c r="M4829" s="20"/>
      <c r="O4829" s="116"/>
    </row>
    <row r="4830" spans="3:15" s="5" customFormat="1">
      <c r="C4830" s="120"/>
      <c r="G4830" s="20"/>
      <c r="I4830" s="20"/>
      <c r="J4830" s="20"/>
      <c r="K4830" s="20"/>
      <c r="M4830" s="20"/>
      <c r="O4830" s="116"/>
    </row>
    <row r="4831" spans="3:15" s="5" customFormat="1">
      <c r="C4831" s="120"/>
      <c r="G4831" s="20"/>
      <c r="I4831" s="20"/>
      <c r="J4831" s="20"/>
      <c r="K4831" s="20"/>
      <c r="M4831" s="20"/>
      <c r="O4831" s="116"/>
    </row>
    <row r="4832" spans="3:15" s="5" customFormat="1">
      <c r="C4832" s="120"/>
      <c r="G4832" s="20"/>
      <c r="I4832" s="20"/>
      <c r="J4832" s="20"/>
      <c r="K4832" s="20"/>
      <c r="M4832" s="20"/>
      <c r="O4832" s="116"/>
    </row>
    <row r="4833" spans="3:15" s="5" customFormat="1">
      <c r="C4833" s="120"/>
      <c r="G4833" s="20"/>
      <c r="I4833" s="20"/>
      <c r="J4833" s="20"/>
      <c r="K4833" s="20"/>
      <c r="M4833" s="20"/>
      <c r="O4833" s="116"/>
    </row>
    <row r="4834" spans="3:15" s="5" customFormat="1">
      <c r="C4834" s="120"/>
      <c r="G4834" s="20"/>
      <c r="I4834" s="20"/>
      <c r="J4834" s="20"/>
      <c r="K4834" s="20"/>
      <c r="M4834" s="20"/>
      <c r="O4834" s="116"/>
    </row>
    <row r="4835" spans="3:15" s="5" customFormat="1">
      <c r="C4835" s="120"/>
      <c r="G4835" s="20"/>
      <c r="I4835" s="20"/>
      <c r="J4835" s="20"/>
      <c r="K4835" s="20"/>
      <c r="M4835" s="20"/>
      <c r="O4835" s="116"/>
    </row>
    <row r="4836" spans="3:15" s="5" customFormat="1">
      <c r="C4836" s="120"/>
      <c r="G4836" s="20"/>
      <c r="I4836" s="20"/>
      <c r="J4836" s="20"/>
      <c r="K4836" s="20"/>
      <c r="M4836" s="20"/>
      <c r="O4836" s="116"/>
    </row>
    <row r="4837" spans="3:15" s="5" customFormat="1">
      <c r="C4837" s="120"/>
      <c r="G4837" s="20"/>
      <c r="I4837" s="20"/>
      <c r="J4837" s="20"/>
      <c r="K4837" s="20"/>
      <c r="M4837" s="20"/>
      <c r="O4837" s="116"/>
    </row>
    <row r="4838" spans="3:15" s="5" customFormat="1">
      <c r="C4838" s="120"/>
      <c r="G4838" s="20"/>
      <c r="I4838" s="20"/>
      <c r="J4838" s="20"/>
      <c r="K4838" s="20"/>
      <c r="M4838" s="20"/>
      <c r="O4838" s="116"/>
    </row>
    <row r="4839" spans="3:15" s="5" customFormat="1">
      <c r="C4839" s="120"/>
      <c r="G4839" s="20"/>
      <c r="I4839" s="20"/>
      <c r="J4839" s="20"/>
      <c r="K4839" s="20"/>
      <c r="M4839" s="20"/>
      <c r="O4839" s="116"/>
    </row>
    <row r="4840" spans="3:15" s="5" customFormat="1">
      <c r="C4840" s="120"/>
      <c r="G4840" s="20"/>
      <c r="I4840" s="20"/>
      <c r="J4840" s="20"/>
      <c r="K4840" s="20"/>
      <c r="M4840" s="20"/>
      <c r="O4840" s="116"/>
    </row>
    <row r="4841" spans="3:15" s="5" customFormat="1">
      <c r="C4841" s="120"/>
      <c r="G4841" s="20"/>
      <c r="I4841" s="20"/>
      <c r="J4841" s="20"/>
      <c r="K4841" s="20"/>
      <c r="M4841" s="20"/>
      <c r="O4841" s="116"/>
    </row>
    <row r="4842" spans="3:15" s="5" customFormat="1">
      <c r="C4842" s="120"/>
      <c r="G4842" s="20"/>
      <c r="I4842" s="20"/>
      <c r="J4842" s="20"/>
      <c r="K4842" s="20"/>
      <c r="M4842" s="20"/>
      <c r="O4842" s="116"/>
    </row>
    <row r="4843" spans="3:15" s="5" customFormat="1">
      <c r="C4843" s="120"/>
      <c r="G4843" s="20"/>
      <c r="I4843" s="20"/>
      <c r="J4843" s="20"/>
      <c r="K4843" s="20"/>
      <c r="M4843" s="20"/>
      <c r="O4843" s="116"/>
    </row>
    <row r="4844" spans="3:15" s="5" customFormat="1">
      <c r="C4844" s="120"/>
      <c r="G4844" s="20"/>
      <c r="I4844" s="20"/>
      <c r="J4844" s="20"/>
      <c r="K4844" s="20"/>
      <c r="M4844" s="20"/>
      <c r="O4844" s="116"/>
    </row>
    <row r="4845" spans="3:15" s="5" customFormat="1">
      <c r="C4845" s="120"/>
      <c r="G4845" s="20"/>
      <c r="I4845" s="20"/>
      <c r="J4845" s="20"/>
      <c r="K4845" s="20"/>
      <c r="M4845" s="20"/>
      <c r="O4845" s="116"/>
    </row>
    <row r="4846" spans="3:15" s="5" customFormat="1">
      <c r="C4846" s="120"/>
      <c r="G4846" s="20"/>
      <c r="I4846" s="20"/>
      <c r="J4846" s="20"/>
      <c r="K4846" s="20"/>
      <c r="M4846" s="20"/>
      <c r="O4846" s="116"/>
    </row>
    <row r="4847" spans="3:15" s="5" customFormat="1">
      <c r="C4847" s="120"/>
      <c r="G4847" s="20"/>
      <c r="I4847" s="20"/>
      <c r="J4847" s="20"/>
      <c r="K4847" s="20"/>
      <c r="M4847" s="20"/>
      <c r="O4847" s="116"/>
    </row>
    <row r="4848" spans="3:15" s="5" customFormat="1">
      <c r="C4848" s="120"/>
      <c r="G4848" s="20"/>
      <c r="I4848" s="20"/>
      <c r="J4848" s="20"/>
      <c r="K4848" s="20"/>
      <c r="M4848" s="20"/>
      <c r="O4848" s="116"/>
    </row>
    <row r="4849" spans="3:15" s="5" customFormat="1">
      <c r="C4849" s="120"/>
      <c r="G4849" s="20"/>
      <c r="I4849" s="20"/>
      <c r="J4849" s="20"/>
      <c r="K4849" s="20"/>
      <c r="M4849" s="20"/>
      <c r="O4849" s="116"/>
    </row>
    <row r="4850" spans="3:15" s="5" customFormat="1">
      <c r="C4850" s="120"/>
      <c r="G4850" s="20"/>
      <c r="I4850" s="20"/>
      <c r="J4850" s="20"/>
      <c r="K4850" s="20"/>
      <c r="M4850" s="20"/>
      <c r="O4850" s="116"/>
    </row>
    <row r="4851" spans="3:15" s="5" customFormat="1">
      <c r="C4851" s="120"/>
      <c r="G4851" s="20"/>
      <c r="I4851" s="20"/>
      <c r="J4851" s="20"/>
      <c r="K4851" s="20"/>
      <c r="M4851" s="20"/>
      <c r="O4851" s="116"/>
    </row>
    <row r="4852" spans="3:15" s="5" customFormat="1">
      <c r="C4852" s="120"/>
      <c r="G4852" s="20"/>
      <c r="I4852" s="20"/>
      <c r="J4852" s="20"/>
      <c r="K4852" s="20"/>
      <c r="M4852" s="20"/>
      <c r="O4852" s="116"/>
    </row>
    <row r="4853" spans="3:15" s="5" customFormat="1">
      <c r="C4853" s="120"/>
      <c r="G4853" s="20"/>
      <c r="I4853" s="20"/>
      <c r="J4853" s="20"/>
      <c r="K4853" s="20"/>
      <c r="M4853" s="20"/>
      <c r="O4853" s="116"/>
    </row>
    <row r="4854" spans="3:15" s="5" customFormat="1">
      <c r="C4854" s="120"/>
      <c r="G4854" s="20"/>
      <c r="I4854" s="20"/>
      <c r="J4854" s="20"/>
      <c r="K4854" s="20"/>
      <c r="M4854" s="20"/>
      <c r="O4854" s="116"/>
    </row>
    <row r="4855" spans="3:15" s="5" customFormat="1">
      <c r="C4855" s="120"/>
      <c r="G4855" s="20"/>
      <c r="I4855" s="20"/>
      <c r="J4855" s="20"/>
      <c r="K4855" s="20"/>
      <c r="M4855" s="20"/>
      <c r="O4855" s="116"/>
    </row>
    <row r="4856" spans="3:15" s="5" customFormat="1">
      <c r="C4856" s="120"/>
      <c r="G4856" s="20"/>
      <c r="I4856" s="20"/>
      <c r="J4856" s="20"/>
      <c r="K4856" s="20"/>
      <c r="M4856" s="20"/>
      <c r="O4856" s="116"/>
    </row>
    <row r="4857" spans="3:15" s="5" customFormat="1">
      <c r="C4857" s="120"/>
      <c r="G4857" s="20"/>
      <c r="I4857" s="20"/>
      <c r="J4857" s="20"/>
      <c r="K4857" s="20"/>
      <c r="M4857" s="20"/>
      <c r="O4857" s="116"/>
    </row>
    <row r="4858" spans="3:15" s="5" customFormat="1">
      <c r="C4858" s="120"/>
      <c r="G4858" s="20"/>
      <c r="I4858" s="20"/>
      <c r="J4858" s="20"/>
      <c r="K4858" s="20"/>
      <c r="M4858" s="20"/>
      <c r="O4858" s="116"/>
    </row>
    <row r="4859" spans="3:15" s="5" customFormat="1">
      <c r="C4859" s="120"/>
      <c r="G4859" s="20"/>
      <c r="I4859" s="20"/>
      <c r="J4859" s="20"/>
      <c r="K4859" s="20"/>
      <c r="M4859" s="20"/>
      <c r="O4859" s="116"/>
    </row>
    <row r="4860" spans="3:15" s="5" customFormat="1">
      <c r="C4860" s="120"/>
      <c r="G4860" s="20"/>
      <c r="I4860" s="20"/>
      <c r="J4860" s="20"/>
      <c r="K4860" s="20"/>
      <c r="M4860" s="20"/>
      <c r="O4860" s="116"/>
    </row>
    <row r="4861" spans="3:15" s="5" customFormat="1">
      <c r="C4861" s="120"/>
      <c r="G4861" s="20"/>
      <c r="I4861" s="20"/>
      <c r="J4861" s="20"/>
      <c r="K4861" s="20"/>
      <c r="M4861" s="20"/>
      <c r="O4861" s="116"/>
    </row>
    <row r="4862" spans="3:15" s="5" customFormat="1">
      <c r="C4862" s="120"/>
      <c r="G4862" s="20"/>
      <c r="I4862" s="20"/>
      <c r="J4862" s="20"/>
      <c r="K4862" s="20"/>
      <c r="M4862" s="20"/>
      <c r="O4862" s="116"/>
    </row>
    <row r="4863" spans="3:15" s="5" customFormat="1">
      <c r="C4863" s="120"/>
      <c r="G4863" s="20"/>
      <c r="I4863" s="20"/>
      <c r="J4863" s="20"/>
      <c r="K4863" s="20"/>
      <c r="M4863" s="20"/>
      <c r="O4863" s="116"/>
    </row>
    <row r="4864" spans="3:15" s="5" customFormat="1">
      <c r="C4864" s="120"/>
      <c r="G4864" s="20"/>
      <c r="I4864" s="20"/>
      <c r="J4864" s="20"/>
      <c r="K4864" s="20"/>
      <c r="M4864" s="20"/>
      <c r="O4864" s="116"/>
    </row>
    <row r="4865" spans="3:15" s="5" customFormat="1">
      <c r="C4865" s="120"/>
      <c r="G4865" s="20"/>
      <c r="I4865" s="20"/>
      <c r="J4865" s="20"/>
      <c r="K4865" s="20"/>
      <c r="M4865" s="20"/>
      <c r="O4865" s="116"/>
    </row>
    <row r="4866" spans="3:15" s="5" customFormat="1">
      <c r="C4866" s="120"/>
      <c r="G4866" s="20"/>
      <c r="I4866" s="20"/>
      <c r="J4866" s="20"/>
      <c r="K4866" s="20"/>
      <c r="M4866" s="20"/>
      <c r="O4866" s="116"/>
    </row>
    <row r="4867" spans="3:15" s="5" customFormat="1">
      <c r="C4867" s="120"/>
      <c r="G4867" s="20"/>
      <c r="I4867" s="20"/>
      <c r="J4867" s="20"/>
      <c r="K4867" s="20"/>
      <c r="M4867" s="20"/>
      <c r="O4867" s="116"/>
    </row>
    <row r="4868" spans="3:15" s="5" customFormat="1">
      <c r="C4868" s="120"/>
      <c r="G4868" s="20"/>
      <c r="I4868" s="20"/>
      <c r="J4868" s="20"/>
      <c r="K4868" s="20"/>
      <c r="M4868" s="20"/>
      <c r="O4868" s="116"/>
    </row>
    <row r="4869" spans="3:15" s="5" customFormat="1">
      <c r="C4869" s="120"/>
      <c r="G4869" s="20"/>
      <c r="I4869" s="20"/>
      <c r="J4869" s="20"/>
      <c r="K4869" s="20"/>
      <c r="M4869" s="20"/>
      <c r="O4869" s="116"/>
    </row>
    <row r="4870" spans="3:15" s="5" customFormat="1">
      <c r="C4870" s="120"/>
      <c r="G4870" s="20"/>
      <c r="I4870" s="20"/>
      <c r="J4870" s="20"/>
      <c r="K4870" s="20"/>
      <c r="M4870" s="20"/>
      <c r="O4870" s="116"/>
    </row>
    <row r="4871" spans="3:15" s="5" customFormat="1">
      <c r="C4871" s="120"/>
      <c r="G4871" s="20"/>
      <c r="I4871" s="20"/>
      <c r="J4871" s="20"/>
      <c r="K4871" s="20"/>
      <c r="M4871" s="20"/>
      <c r="O4871" s="116"/>
    </row>
    <row r="4872" spans="3:15" s="5" customFormat="1">
      <c r="C4872" s="120"/>
      <c r="G4872" s="20"/>
      <c r="I4872" s="20"/>
      <c r="J4872" s="20"/>
      <c r="K4872" s="20"/>
      <c r="M4872" s="20"/>
      <c r="O4872" s="116"/>
    </row>
    <row r="4873" spans="3:15" s="5" customFormat="1">
      <c r="C4873" s="120"/>
      <c r="G4873" s="20"/>
      <c r="I4873" s="20"/>
      <c r="J4873" s="20"/>
      <c r="K4873" s="20"/>
      <c r="M4873" s="20"/>
      <c r="O4873" s="116"/>
    </row>
    <row r="4874" spans="3:15" s="5" customFormat="1">
      <c r="C4874" s="120"/>
      <c r="G4874" s="20"/>
      <c r="I4874" s="20"/>
      <c r="J4874" s="20"/>
      <c r="K4874" s="20"/>
      <c r="M4874" s="20"/>
      <c r="O4874" s="116"/>
    </row>
    <row r="4875" spans="3:15" s="5" customFormat="1">
      <c r="C4875" s="120"/>
      <c r="G4875" s="20"/>
      <c r="I4875" s="20"/>
      <c r="J4875" s="20"/>
      <c r="K4875" s="20"/>
      <c r="M4875" s="20"/>
      <c r="O4875" s="116"/>
    </row>
    <row r="4876" spans="3:15" s="5" customFormat="1">
      <c r="C4876" s="120"/>
      <c r="G4876" s="20"/>
      <c r="I4876" s="20"/>
      <c r="J4876" s="20"/>
      <c r="K4876" s="20"/>
      <c r="M4876" s="20"/>
      <c r="O4876" s="116"/>
    </row>
    <row r="4877" spans="3:15" s="5" customFormat="1">
      <c r="C4877" s="120"/>
      <c r="G4877" s="20"/>
      <c r="I4877" s="20"/>
      <c r="J4877" s="20"/>
      <c r="K4877" s="20"/>
      <c r="M4877" s="20"/>
      <c r="O4877" s="116"/>
    </row>
    <row r="4878" spans="3:15" s="5" customFormat="1">
      <c r="C4878" s="120"/>
      <c r="G4878" s="20"/>
      <c r="I4878" s="20"/>
      <c r="J4878" s="20"/>
      <c r="K4878" s="20"/>
      <c r="M4878" s="20"/>
      <c r="O4878" s="116"/>
    </row>
    <row r="4879" spans="3:15" s="5" customFormat="1">
      <c r="C4879" s="120"/>
      <c r="G4879" s="20"/>
      <c r="I4879" s="20"/>
      <c r="J4879" s="20"/>
      <c r="K4879" s="20"/>
      <c r="M4879" s="20"/>
      <c r="O4879" s="116"/>
    </row>
    <row r="4880" spans="3:15" s="5" customFormat="1">
      <c r="C4880" s="120"/>
      <c r="G4880" s="20"/>
      <c r="I4880" s="20"/>
      <c r="J4880" s="20"/>
      <c r="K4880" s="20"/>
      <c r="M4880" s="20"/>
      <c r="O4880" s="116"/>
    </row>
    <row r="4881" spans="3:15" s="5" customFormat="1">
      <c r="C4881" s="120"/>
      <c r="G4881" s="20"/>
      <c r="I4881" s="20"/>
      <c r="J4881" s="20"/>
      <c r="K4881" s="20"/>
      <c r="M4881" s="20"/>
      <c r="O4881" s="116"/>
    </row>
    <row r="4882" spans="3:15" s="5" customFormat="1">
      <c r="C4882" s="120"/>
      <c r="G4882" s="20"/>
      <c r="I4882" s="20"/>
      <c r="J4882" s="20"/>
      <c r="K4882" s="20"/>
      <c r="M4882" s="20"/>
      <c r="O4882" s="116"/>
    </row>
    <row r="4883" spans="3:15" s="5" customFormat="1">
      <c r="C4883" s="120"/>
      <c r="G4883" s="20"/>
      <c r="I4883" s="20"/>
      <c r="J4883" s="20"/>
      <c r="K4883" s="20"/>
      <c r="M4883" s="20"/>
      <c r="O4883" s="116"/>
    </row>
    <row r="4884" spans="3:15" s="5" customFormat="1">
      <c r="C4884" s="120"/>
      <c r="G4884" s="20"/>
      <c r="I4884" s="20"/>
      <c r="J4884" s="20"/>
      <c r="K4884" s="20"/>
      <c r="M4884" s="20"/>
      <c r="O4884" s="116"/>
    </row>
    <row r="4885" spans="3:15" s="5" customFormat="1">
      <c r="C4885" s="120"/>
      <c r="G4885" s="20"/>
      <c r="I4885" s="20"/>
      <c r="J4885" s="20"/>
      <c r="K4885" s="20"/>
      <c r="M4885" s="20"/>
      <c r="O4885" s="116"/>
    </row>
    <row r="4886" spans="3:15" s="5" customFormat="1">
      <c r="C4886" s="120"/>
      <c r="G4886" s="20"/>
      <c r="I4886" s="20"/>
      <c r="J4886" s="20"/>
      <c r="K4886" s="20"/>
      <c r="M4886" s="20"/>
      <c r="O4886" s="116"/>
    </row>
    <row r="4887" spans="3:15" s="5" customFormat="1">
      <c r="C4887" s="120"/>
      <c r="G4887" s="20"/>
      <c r="I4887" s="20"/>
      <c r="J4887" s="20"/>
      <c r="K4887" s="20"/>
      <c r="M4887" s="20"/>
      <c r="O4887" s="116"/>
    </row>
    <row r="4888" spans="3:15" s="5" customFormat="1">
      <c r="C4888" s="120"/>
      <c r="G4888" s="20"/>
      <c r="I4888" s="20"/>
      <c r="J4888" s="20"/>
      <c r="K4888" s="20"/>
      <c r="M4888" s="20"/>
      <c r="O4888" s="116"/>
    </row>
    <row r="4889" spans="3:15" s="5" customFormat="1">
      <c r="C4889" s="120"/>
      <c r="G4889" s="20"/>
      <c r="I4889" s="20"/>
      <c r="J4889" s="20"/>
      <c r="K4889" s="20"/>
      <c r="M4889" s="20"/>
      <c r="O4889" s="116"/>
    </row>
    <row r="4890" spans="3:15" s="5" customFormat="1">
      <c r="C4890" s="120"/>
      <c r="G4890" s="20"/>
      <c r="I4890" s="20"/>
      <c r="J4890" s="20"/>
      <c r="K4890" s="20"/>
      <c r="M4890" s="20"/>
      <c r="O4890" s="116"/>
    </row>
    <row r="4891" spans="3:15" s="5" customFormat="1">
      <c r="C4891" s="120"/>
      <c r="G4891" s="20"/>
      <c r="I4891" s="20"/>
      <c r="J4891" s="20"/>
      <c r="K4891" s="20"/>
      <c r="M4891" s="20"/>
      <c r="O4891" s="116"/>
    </row>
    <row r="4892" spans="3:15" s="5" customFormat="1">
      <c r="C4892" s="120"/>
      <c r="G4892" s="20"/>
      <c r="I4892" s="20"/>
      <c r="J4892" s="20"/>
      <c r="K4892" s="20"/>
      <c r="M4892" s="20"/>
      <c r="O4892" s="116"/>
    </row>
    <row r="4893" spans="3:15" s="5" customFormat="1">
      <c r="C4893" s="120"/>
      <c r="G4893" s="20"/>
      <c r="I4893" s="20"/>
      <c r="J4893" s="20"/>
      <c r="K4893" s="20"/>
      <c r="M4893" s="20"/>
      <c r="O4893" s="116"/>
    </row>
    <row r="4894" spans="3:15" s="5" customFormat="1">
      <c r="C4894" s="120"/>
      <c r="G4894" s="20"/>
      <c r="I4894" s="20"/>
      <c r="J4894" s="20"/>
      <c r="K4894" s="20"/>
      <c r="M4894" s="20"/>
      <c r="O4894" s="116"/>
    </row>
    <row r="4895" spans="3:15" s="5" customFormat="1">
      <c r="C4895" s="120"/>
      <c r="G4895" s="20"/>
      <c r="I4895" s="20"/>
      <c r="J4895" s="20"/>
      <c r="K4895" s="20"/>
      <c r="M4895" s="20"/>
      <c r="O4895" s="116"/>
    </row>
    <row r="4896" spans="3:15" s="5" customFormat="1">
      <c r="C4896" s="120"/>
      <c r="G4896" s="20"/>
      <c r="I4896" s="20"/>
      <c r="J4896" s="20"/>
      <c r="K4896" s="20"/>
      <c r="M4896" s="20"/>
      <c r="O4896" s="116"/>
    </row>
    <row r="4897" spans="3:15" s="5" customFormat="1">
      <c r="C4897" s="120"/>
      <c r="G4897" s="20"/>
      <c r="I4897" s="20"/>
      <c r="J4897" s="20"/>
      <c r="K4897" s="20"/>
      <c r="M4897" s="20"/>
      <c r="O4897" s="116"/>
    </row>
    <row r="4898" spans="3:15" s="5" customFormat="1">
      <c r="C4898" s="120"/>
      <c r="G4898" s="20"/>
      <c r="I4898" s="20"/>
      <c r="J4898" s="20"/>
      <c r="K4898" s="20"/>
      <c r="M4898" s="20"/>
      <c r="O4898" s="116"/>
    </row>
    <row r="4899" spans="3:15" s="5" customFormat="1">
      <c r="C4899" s="120"/>
      <c r="G4899" s="20"/>
      <c r="I4899" s="20"/>
      <c r="J4899" s="20"/>
      <c r="K4899" s="20"/>
      <c r="M4899" s="20"/>
      <c r="O4899" s="116"/>
    </row>
    <row r="4900" spans="3:15" s="5" customFormat="1">
      <c r="C4900" s="120"/>
      <c r="G4900" s="20"/>
      <c r="I4900" s="20"/>
      <c r="J4900" s="20"/>
      <c r="K4900" s="20"/>
      <c r="M4900" s="20"/>
      <c r="O4900" s="116"/>
    </row>
    <row r="4901" spans="3:15" s="5" customFormat="1">
      <c r="C4901" s="120"/>
      <c r="G4901" s="20"/>
      <c r="I4901" s="20"/>
      <c r="J4901" s="20"/>
      <c r="K4901" s="20"/>
      <c r="M4901" s="20"/>
      <c r="O4901" s="116"/>
    </row>
    <row r="4902" spans="3:15" s="5" customFormat="1">
      <c r="C4902" s="120"/>
      <c r="G4902" s="20"/>
      <c r="I4902" s="20"/>
      <c r="J4902" s="20"/>
      <c r="K4902" s="20"/>
      <c r="M4902" s="20"/>
      <c r="O4902" s="116"/>
    </row>
    <row r="4903" spans="3:15" s="5" customFormat="1">
      <c r="C4903" s="120"/>
      <c r="G4903" s="20"/>
      <c r="I4903" s="20"/>
      <c r="J4903" s="20"/>
      <c r="K4903" s="20"/>
      <c r="M4903" s="20"/>
      <c r="O4903" s="116"/>
    </row>
    <row r="4904" spans="3:15" s="5" customFormat="1">
      <c r="C4904" s="120"/>
      <c r="G4904" s="20"/>
      <c r="I4904" s="20"/>
      <c r="J4904" s="20"/>
      <c r="K4904" s="20"/>
      <c r="M4904" s="20"/>
      <c r="O4904" s="116"/>
    </row>
    <row r="4905" spans="3:15" s="5" customFormat="1">
      <c r="C4905" s="120"/>
      <c r="G4905" s="20"/>
      <c r="I4905" s="20"/>
      <c r="J4905" s="20"/>
      <c r="K4905" s="20"/>
      <c r="M4905" s="20"/>
      <c r="O4905" s="116"/>
    </row>
    <row r="4906" spans="3:15" s="5" customFormat="1">
      <c r="C4906" s="120"/>
      <c r="G4906" s="20"/>
      <c r="I4906" s="20"/>
      <c r="J4906" s="20"/>
      <c r="K4906" s="20"/>
      <c r="M4906" s="20"/>
      <c r="O4906" s="116"/>
    </row>
    <row r="4907" spans="3:15" s="5" customFormat="1">
      <c r="C4907" s="120"/>
      <c r="G4907" s="20"/>
      <c r="I4907" s="20"/>
      <c r="J4907" s="20"/>
      <c r="K4907" s="20"/>
      <c r="M4907" s="20"/>
      <c r="O4907" s="116"/>
    </row>
    <row r="4908" spans="3:15" s="5" customFormat="1">
      <c r="C4908" s="120"/>
      <c r="G4908" s="20"/>
      <c r="I4908" s="20"/>
      <c r="J4908" s="20"/>
      <c r="K4908" s="20"/>
      <c r="M4908" s="20"/>
      <c r="O4908" s="116"/>
    </row>
    <row r="4909" spans="3:15" s="5" customFormat="1">
      <c r="C4909" s="120"/>
      <c r="G4909" s="20"/>
      <c r="I4909" s="20"/>
      <c r="J4909" s="20"/>
      <c r="K4909" s="20"/>
      <c r="M4909" s="20"/>
      <c r="O4909" s="116"/>
    </row>
    <row r="4910" spans="3:15" s="5" customFormat="1">
      <c r="C4910" s="120"/>
      <c r="G4910" s="20"/>
      <c r="I4910" s="20"/>
      <c r="J4910" s="20"/>
      <c r="K4910" s="20"/>
      <c r="M4910" s="20"/>
      <c r="O4910" s="116"/>
    </row>
    <row r="4911" spans="3:15" s="5" customFormat="1">
      <c r="C4911" s="120"/>
      <c r="G4911" s="20"/>
      <c r="I4911" s="20"/>
      <c r="J4911" s="20"/>
      <c r="K4911" s="20"/>
      <c r="M4911" s="20"/>
      <c r="O4911" s="116"/>
    </row>
    <row r="4912" spans="3:15" s="5" customFormat="1">
      <c r="C4912" s="120"/>
      <c r="G4912" s="20"/>
      <c r="I4912" s="20"/>
      <c r="J4912" s="20"/>
      <c r="K4912" s="20"/>
      <c r="M4912" s="20"/>
      <c r="O4912" s="116"/>
    </row>
    <row r="4913" spans="3:15" s="5" customFormat="1">
      <c r="C4913" s="120"/>
      <c r="G4913" s="20"/>
      <c r="I4913" s="20"/>
      <c r="J4913" s="20"/>
      <c r="K4913" s="20"/>
      <c r="M4913" s="20"/>
      <c r="O4913" s="116"/>
    </row>
    <row r="4914" spans="3:15" s="5" customFormat="1">
      <c r="C4914" s="120"/>
      <c r="G4914" s="20"/>
      <c r="I4914" s="20"/>
      <c r="J4914" s="20"/>
      <c r="K4914" s="20"/>
      <c r="M4914" s="20"/>
      <c r="O4914" s="116"/>
    </row>
    <row r="4915" spans="3:15" s="5" customFormat="1">
      <c r="C4915" s="120"/>
      <c r="G4915" s="20"/>
      <c r="I4915" s="20"/>
      <c r="J4915" s="20"/>
      <c r="K4915" s="20"/>
      <c r="M4915" s="20"/>
      <c r="O4915" s="116"/>
    </row>
    <row r="4916" spans="3:15" s="5" customFormat="1">
      <c r="C4916" s="120"/>
      <c r="G4916" s="20"/>
      <c r="I4916" s="20"/>
      <c r="J4916" s="20"/>
      <c r="K4916" s="20"/>
      <c r="M4916" s="20"/>
      <c r="O4916" s="116"/>
    </row>
    <row r="4917" spans="3:15" s="5" customFormat="1">
      <c r="C4917" s="120"/>
      <c r="G4917" s="20"/>
      <c r="I4917" s="20"/>
      <c r="J4917" s="20"/>
      <c r="K4917" s="20"/>
      <c r="M4917" s="20"/>
      <c r="O4917" s="116"/>
    </row>
    <row r="4918" spans="3:15" s="5" customFormat="1">
      <c r="C4918" s="120"/>
      <c r="G4918" s="20"/>
      <c r="I4918" s="20"/>
      <c r="J4918" s="20"/>
      <c r="K4918" s="20"/>
      <c r="M4918" s="20"/>
      <c r="O4918" s="116"/>
    </row>
    <row r="4919" spans="3:15" s="5" customFormat="1">
      <c r="C4919" s="120"/>
      <c r="G4919" s="20"/>
      <c r="I4919" s="20"/>
      <c r="J4919" s="20"/>
      <c r="K4919" s="20"/>
      <c r="M4919" s="20"/>
      <c r="O4919" s="116"/>
    </row>
    <row r="4920" spans="3:15" s="5" customFormat="1">
      <c r="C4920" s="120"/>
      <c r="G4920" s="20"/>
      <c r="I4920" s="20"/>
      <c r="J4920" s="20"/>
      <c r="K4920" s="20"/>
      <c r="M4920" s="20"/>
      <c r="O4920" s="116"/>
    </row>
    <row r="4921" spans="3:15" s="5" customFormat="1">
      <c r="C4921" s="120"/>
      <c r="G4921" s="20"/>
      <c r="I4921" s="20"/>
      <c r="J4921" s="20"/>
      <c r="K4921" s="20"/>
      <c r="M4921" s="20"/>
      <c r="O4921" s="116"/>
    </row>
    <row r="4922" spans="3:15" s="5" customFormat="1">
      <c r="C4922" s="120"/>
      <c r="G4922" s="20"/>
      <c r="I4922" s="20"/>
      <c r="J4922" s="20"/>
      <c r="K4922" s="20"/>
      <c r="M4922" s="20"/>
      <c r="O4922" s="116"/>
    </row>
    <row r="4923" spans="3:15" s="5" customFormat="1">
      <c r="C4923" s="120"/>
      <c r="G4923" s="20"/>
      <c r="I4923" s="20"/>
      <c r="J4923" s="20"/>
      <c r="K4923" s="20"/>
      <c r="M4923" s="20"/>
      <c r="O4923" s="116"/>
    </row>
    <row r="4924" spans="3:15" s="5" customFormat="1">
      <c r="C4924" s="120"/>
      <c r="G4924" s="20"/>
      <c r="I4924" s="20"/>
      <c r="J4924" s="20"/>
      <c r="K4924" s="20"/>
      <c r="M4924" s="20"/>
      <c r="O4924" s="116"/>
    </row>
    <row r="4925" spans="3:15" s="5" customFormat="1">
      <c r="C4925" s="120"/>
      <c r="G4925" s="20"/>
      <c r="I4925" s="20"/>
      <c r="J4925" s="20"/>
      <c r="K4925" s="20"/>
      <c r="M4925" s="20"/>
      <c r="O4925" s="116"/>
    </row>
    <row r="4926" spans="3:15" s="5" customFormat="1">
      <c r="C4926" s="120"/>
      <c r="G4926" s="20"/>
      <c r="I4926" s="20"/>
      <c r="J4926" s="20"/>
      <c r="K4926" s="20"/>
      <c r="M4926" s="20"/>
      <c r="O4926" s="116"/>
    </row>
    <row r="4927" spans="3:15" s="5" customFormat="1">
      <c r="C4927" s="120"/>
      <c r="G4927" s="20"/>
      <c r="I4927" s="20"/>
      <c r="J4927" s="20"/>
      <c r="K4927" s="20"/>
      <c r="M4927" s="20"/>
      <c r="O4927" s="116"/>
    </row>
    <row r="4928" spans="3:15" s="5" customFormat="1">
      <c r="C4928" s="120"/>
      <c r="G4928" s="20"/>
      <c r="I4928" s="20"/>
      <c r="J4928" s="20"/>
      <c r="K4928" s="20"/>
      <c r="M4928" s="20"/>
      <c r="O4928" s="116"/>
    </row>
    <row r="4929" spans="3:15" s="5" customFormat="1">
      <c r="C4929" s="120"/>
      <c r="G4929" s="20"/>
      <c r="I4929" s="20"/>
      <c r="J4929" s="20"/>
      <c r="K4929" s="20"/>
      <c r="M4929" s="20"/>
      <c r="O4929" s="116"/>
    </row>
    <row r="4930" spans="3:15" s="5" customFormat="1">
      <c r="C4930" s="120"/>
      <c r="G4930" s="20"/>
      <c r="I4930" s="20"/>
      <c r="J4930" s="20"/>
      <c r="K4930" s="20"/>
      <c r="M4930" s="20"/>
      <c r="O4930" s="116"/>
    </row>
    <row r="4931" spans="3:15" s="5" customFormat="1">
      <c r="C4931" s="120"/>
      <c r="G4931" s="20"/>
      <c r="I4931" s="20"/>
      <c r="J4931" s="20"/>
      <c r="K4931" s="20"/>
      <c r="M4931" s="20"/>
      <c r="O4931" s="116"/>
    </row>
    <row r="4932" spans="3:15" s="5" customFormat="1">
      <c r="C4932" s="120"/>
      <c r="G4932" s="20"/>
      <c r="I4932" s="20"/>
      <c r="J4932" s="20"/>
      <c r="K4932" s="20"/>
      <c r="M4932" s="20"/>
      <c r="O4932" s="116"/>
    </row>
    <row r="4933" spans="3:15" s="5" customFormat="1">
      <c r="C4933" s="120"/>
      <c r="G4933" s="20"/>
      <c r="I4933" s="20"/>
      <c r="J4933" s="20"/>
      <c r="K4933" s="20"/>
      <c r="M4933" s="20"/>
      <c r="O4933" s="116"/>
    </row>
    <row r="4934" spans="3:15" s="5" customFormat="1">
      <c r="C4934" s="120"/>
      <c r="G4934" s="20"/>
      <c r="I4934" s="20"/>
      <c r="J4934" s="20"/>
      <c r="K4934" s="20"/>
      <c r="M4934" s="20"/>
      <c r="O4934" s="116"/>
    </row>
    <row r="4935" spans="3:15" s="5" customFormat="1">
      <c r="C4935" s="120"/>
      <c r="G4935" s="20"/>
      <c r="I4935" s="20"/>
      <c r="J4935" s="20"/>
      <c r="K4935" s="20"/>
      <c r="M4935" s="20"/>
      <c r="O4935" s="116"/>
    </row>
    <row r="4936" spans="3:15" s="5" customFormat="1">
      <c r="C4936" s="120"/>
      <c r="G4936" s="20"/>
      <c r="I4936" s="20"/>
      <c r="J4936" s="20"/>
      <c r="K4936" s="20"/>
      <c r="M4936" s="20"/>
      <c r="O4936" s="116"/>
    </row>
    <row r="4937" spans="3:15" s="5" customFormat="1">
      <c r="C4937" s="120"/>
      <c r="G4937" s="20"/>
      <c r="I4937" s="20"/>
      <c r="J4937" s="20"/>
      <c r="K4937" s="20"/>
      <c r="M4937" s="20"/>
      <c r="O4937" s="116"/>
    </row>
    <row r="4938" spans="3:15" s="5" customFormat="1">
      <c r="C4938" s="120"/>
      <c r="G4938" s="20"/>
      <c r="I4938" s="20"/>
      <c r="J4938" s="20"/>
      <c r="K4938" s="20"/>
      <c r="M4938" s="20"/>
      <c r="O4938" s="116"/>
    </row>
    <row r="4939" spans="3:15" s="5" customFormat="1">
      <c r="C4939" s="120"/>
      <c r="G4939" s="20"/>
      <c r="I4939" s="20"/>
      <c r="J4939" s="20"/>
      <c r="K4939" s="20"/>
      <c r="M4939" s="20"/>
      <c r="O4939" s="116"/>
    </row>
    <row r="4940" spans="3:15" s="5" customFormat="1">
      <c r="C4940" s="120"/>
      <c r="G4940" s="20"/>
      <c r="I4940" s="20"/>
      <c r="J4940" s="20"/>
      <c r="K4940" s="20"/>
      <c r="M4940" s="20"/>
      <c r="O4940" s="116"/>
    </row>
    <row r="4941" spans="3:15" s="5" customFormat="1">
      <c r="C4941" s="120"/>
      <c r="G4941" s="20"/>
      <c r="I4941" s="20"/>
      <c r="J4941" s="20"/>
      <c r="K4941" s="20"/>
      <c r="M4941" s="20"/>
      <c r="O4941" s="116"/>
    </row>
    <row r="4942" spans="3:15" s="5" customFormat="1">
      <c r="C4942" s="120"/>
      <c r="G4942" s="20"/>
      <c r="I4942" s="20"/>
      <c r="J4942" s="20"/>
      <c r="K4942" s="20"/>
      <c r="M4942" s="20"/>
      <c r="O4942" s="116"/>
    </row>
    <row r="4943" spans="3:15" s="5" customFormat="1">
      <c r="C4943" s="120"/>
      <c r="G4943" s="20"/>
      <c r="I4943" s="20"/>
      <c r="J4943" s="20"/>
      <c r="K4943" s="20"/>
      <c r="M4943" s="20"/>
      <c r="O4943" s="116"/>
    </row>
    <row r="4944" spans="3:15" s="5" customFormat="1">
      <c r="C4944" s="120"/>
      <c r="G4944" s="20"/>
      <c r="I4944" s="20"/>
      <c r="J4944" s="20"/>
      <c r="K4944" s="20"/>
      <c r="M4944" s="20"/>
      <c r="O4944" s="116"/>
    </row>
    <row r="4945" spans="3:15" s="5" customFormat="1">
      <c r="C4945" s="120"/>
      <c r="G4945" s="20"/>
      <c r="I4945" s="20"/>
      <c r="J4945" s="20"/>
      <c r="K4945" s="20"/>
      <c r="M4945" s="20"/>
      <c r="O4945" s="116"/>
    </row>
    <row r="4946" spans="3:15" s="5" customFormat="1">
      <c r="C4946" s="120"/>
      <c r="G4946" s="20"/>
      <c r="I4946" s="20"/>
      <c r="J4946" s="20"/>
      <c r="K4946" s="20"/>
      <c r="M4946" s="20"/>
      <c r="O4946" s="116"/>
    </row>
    <row r="4947" spans="3:15" s="5" customFormat="1">
      <c r="C4947" s="120"/>
      <c r="G4947" s="20"/>
      <c r="I4947" s="20"/>
      <c r="J4947" s="20"/>
      <c r="K4947" s="20"/>
      <c r="M4947" s="20"/>
      <c r="O4947" s="116"/>
    </row>
    <row r="4948" spans="3:15" s="5" customFormat="1">
      <c r="C4948" s="120"/>
      <c r="G4948" s="20"/>
      <c r="I4948" s="20"/>
      <c r="J4948" s="20"/>
      <c r="K4948" s="20"/>
      <c r="M4948" s="20"/>
      <c r="O4948" s="116"/>
    </row>
    <row r="4949" spans="3:15" s="5" customFormat="1">
      <c r="C4949" s="120"/>
      <c r="G4949" s="20"/>
      <c r="I4949" s="20"/>
      <c r="J4949" s="20"/>
      <c r="K4949" s="20"/>
      <c r="M4949" s="20"/>
      <c r="O4949" s="116"/>
    </row>
    <row r="4950" spans="3:15" s="5" customFormat="1">
      <c r="C4950" s="120"/>
      <c r="G4950" s="20"/>
      <c r="I4950" s="20"/>
      <c r="J4950" s="20"/>
      <c r="K4950" s="20"/>
      <c r="M4950" s="20"/>
      <c r="O4950" s="116"/>
    </row>
    <row r="4951" spans="3:15" s="5" customFormat="1">
      <c r="C4951" s="120"/>
      <c r="G4951" s="20"/>
      <c r="I4951" s="20"/>
      <c r="J4951" s="20"/>
      <c r="K4951" s="20"/>
      <c r="M4951" s="20"/>
      <c r="O4951" s="116"/>
    </row>
    <row r="4952" spans="3:15" s="5" customFormat="1">
      <c r="C4952" s="120"/>
      <c r="G4952" s="20"/>
      <c r="I4952" s="20"/>
      <c r="J4952" s="20"/>
      <c r="K4952" s="20"/>
      <c r="M4952" s="20"/>
      <c r="O4952" s="116"/>
    </row>
    <row r="4953" spans="3:15" s="5" customFormat="1">
      <c r="C4953" s="120"/>
      <c r="G4953" s="20"/>
      <c r="I4953" s="20"/>
      <c r="J4953" s="20"/>
      <c r="K4953" s="20"/>
      <c r="M4953" s="20"/>
      <c r="O4953" s="116"/>
    </row>
    <row r="4954" spans="3:15" s="5" customFormat="1">
      <c r="C4954" s="120"/>
      <c r="G4954" s="20"/>
      <c r="I4954" s="20"/>
      <c r="J4954" s="20"/>
      <c r="K4954" s="20"/>
      <c r="M4954" s="20"/>
      <c r="O4954" s="116"/>
    </row>
    <row r="4955" spans="3:15" s="5" customFormat="1">
      <c r="C4955" s="120"/>
      <c r="G4955" s="20"/>
      <c r="I4955" s="20"/>
      <c r="J4955" s="20"/>
      <c r="K4955" s="20"/>
      <c r="M4955" s="20"/>
      <c r="O4955" s="116"/>
    </row>
    <row r="4956" spans="3:15" s="5" customFormat="1">
      <c r="C4956" s="120"/>
      <c r="G4956" s="20"/>
      <c r="I4956" s="20"/>
      <c r="J4956" s="20"/>
      <c r="K4956" s="20"/>
      <c r="M4956" s="20"/>
      <c r="O4956" s="116"/>
    </row>
    <row r="4957" spans="3:15" s="5" customFormat="1">
      <c r="C4957" s="120"/>
      <c r="G4957" s="20"/>
      <c r="I4957" s="20"/>
      <c r="J4957" s="20"/>
      <c r="K4957" s="20"/>
      <c r="M4957" s="20"/>
      <c r="O4957" s="116"/>
    </row>
    <row r="4958" spans="3:15" s="5" customFormat="1">
      <c r="C4958" s="120"/>
      <c r="G4958" s="20"/>
      <c r="I4958" s="20"/>
      <c r="J4958" s="20"/>
      <c r="K4958" s="20"/>
      <c r="M4958" s="20"/>
      <c r="O4958" s="116"/>
    </row>
    <row r="4959" spans="3:15" s="5" customFormat="1">
      <c r="C4959" s="120"/>
      <c r="G4959" s="20"/>
      <c r="I4959" s="20"/>
      <c r="J4959" s="20"/>
      <c r="K4959" s="20"/>
      <c r="M4959" s="20"/>
      <c r="O4959" s="116"/>
    </row>
    <row r="4960" spans="3:15" s="5" customFormat="1">
      <c r="C4960" s="120"/>
      <c r="G4960" s="20"/>
      <c r="I4960" s="20"/>
      <c r="J4960" s="20"/>
      <c r="K4960" s="20"/>
      <c r="M4960" s="20"/>
      <c r="O4960" s="116"/>
    </row>
    <row r="4961" spans="3:15" s="5" customFormat="1">
      <c r="C4961" s="120"/>
      <c r="G4961" s="20"/>
      <c r="I4961" s="20"/>
      <c r="J4961" s="20"/>
      <c r="K4961" s="20"/>
      <c r="M4961" s="20"/>
      <c r="O4961" s="116"/>
    </row>
    <row r="4962" spans="3:15" s="5" customFormat="1">
      <c r="C4962" s="120"/>
      <c r="G4962" s="20"/>
      <c r="I4962" s="20"/>
      <c r="J4962" s="20"/>
      <c r="K4962" s="20"/>
      <c r="M4962" s="20"/>
      <c r="O4962" s="116"/>
    </row>
    <row r="4963" spans="3:15" s="5" customFormat="1">
      <c r="C4963" s="120"/>
      <c r="G4963" s="20"/>
      <c r="I4963" s="20"/>
      <c r="J4963" s="20"/>
      <c r="K4963" s="20"/>
      <c r="M4963" s="20"/>
      <c r="O4963" s="116"/>
    </row>
    <row r="4964" spans="3:15" s="5" customFormat="1">
      <c r="C4964" s="120"/>
      <c r="G4964" s="20"/>
      <c r="I4964" s="20"/>
      <c r="J4964" s="20"/>
      <c r="K4964" s="20"/>
      <c r="M4964" s="20"/>
      <c r="O4964" s="116"/>
    </row>
    <row r="4965" spans="3:15" s="5" customFormat="1">
      <c r="C4965" s="120"/>
      <c r="G4965" s="20"/>
      <c r="I4965" s="20"/>
      <c r="J4965" s="20"/>
      <c r="K4965" s="20"/>
      <c r="M4965" s="20"/>
      <c r="O4965" s="116"/>
    </row>
    <row r="4966" spans="3:15" s="5" customFormat="1">
      <c r="C4966" s="120"/>
      <c r="G4966" s="20"/>
      <c r="I4966" s="20"/>
      <c r="J4966" s="20"/>
      <c r="K4966" s="20"/>
      <c r="M4966" s="20"/>
      <c r="O4966" s="116"/>
    </row>
    <row r="4967" spans="3:15" s="5" customFormat="1">
      <c r="C4967" s="120"/>
      <c r="G4967" s="20"/>
      <c r="I4967" s="20"/>
      <c r="J4967" s="20"/>
      <c r="K4967" s="20"/>
      <c r="M4967" s="20"/>
      <c r="O4967" s="116"/>
    </row>
    <row r="4968" spans="3:15" s="5" customFormat="1">
      <c r="C4968" s="120"/>
      <c r="G4968" s="20"/>
      <c r="I4968" s="20"/>
      <c r="J4968" s="20"/>
      <c r="K4968" s="20"/>
      <c r="M4968" s="20"/>
      <c r="O4968" s="116"/>
    </row>
    <row r="4969" spans="3:15" s="5" customFormat="1">
      <c r="C4969" s="120"/>
      <c r="G4969" s="20"/>
      <c r="I4969" s="20"/>
      <c r="J4969" s="20"/>
      <c r="K4969" s="20"/>
      <c r="M4969" s="20"/>
      <c r="O4969" s="116"/>
    </row>
    <row r="4970" spans="3:15" s="5" customFormat="1">
      <c r="C4970" s="120"/>
      <c r="G4970" s="20"/>
      <c r="I4970" s="20"/>
      <c r="J4970" s="20"/>
      <c r="K4970" s="20"/>
      <c r="M4970" s="20"/>
      <c r="O4970" s="116"/>
    </row>
    <row r="4971" spans="3:15" s="5" customFormat="1">
      <c r="C4971" s="120"/>
      <c r="G4971" s="20"/>
      <c r="I4971" s="20"/>
      <c r="J4971" s="20"/>
      <c r="K4971" s="20"/>
      <c r="M4971" s="20"/>
      <c r="O4971" s="116"/>
    </row>
    <row r="4972" spans="3:15" s="5" customFormat="1">
      <c r="C4972" s="120"/>
      <c r="G4972" s="20"/>
      <c r="I4972" s="20"/>
      <c r="J4972" s="20"/>
      <c r="K4972" s="20"/>
      <c r="M4972" s="20"/>
      <c r="O4972" s="116"/>
    </row>
    <row r="4973" spans="3:15" s="5" customFormat="1">
      <c r="C4973" s="120"/>
      <c r="G4973" s="20"/>
      <c r="I4973" s="20"/>
      <c r="J4973" s="20"/>
      <c r="K4973" s="20"/>
      <c r="M4973" s="20"/>
      <c r="O4973" s="116"/>
    </row>
    <row r="4974" spans="3:15" s="5" customFormat="1">
      <c r="C4974" s="120"/>
      <c r="G4974" s="20"/>
      <c r="I4974" s="20"/>
      <c r="J4974" s="20"/>
      <c r="K4974" s="20"/>
      <c r="M4974" s="20"/>
      <c r="O4974" s="116"/>
    </row>
    <row r="4975" spans="3:15" s="5" customFormat="1">
      <c r="C4975" s="120"/>
      <c r="G4975" s="20"/>
      <c r="I4975" s="20"/>
      <c r="J4975" s="20"/>
      <c r="K4975" s="20"/>
      <c r="M4975" s="20"/>
      <c r="O4975" s="116"/>
    </row>
    <row r="4976" spans="3:15" s="5" customFormat="1">
      <c r="C4976" s="120"/>
      <c r="G4976" s="20"/>
      <c r="I4976" s="20"/>
      <c r="J4976" s="20"/>
      <c r="K4976" s="20"/>
      <c r="M4976" s="20"/>
      <c r="O4976" s="116"/>
    </row>
    <row r="4977" spans="3:15" s="5" customFormat="1">
      <c r="C4977" s="120"/>
      <c r="G4977" s="20"/>
      <c r="I4977" s="20"/>
      <c r="J4977" s="20"/>
      <c r="K4977" s="20"/>
      <c r="M4977" s="20"/>
      <c r="O4977" s="116"/>
    </row>
    <row r="4978" spans="3:15" s="5" customFormat="1">
      <c r="C4978" s="120"/>
      <c r="G4978" s="20"/>
      <c r="I4978" s="20"/>
      <c r="J4978" s="20"/>
      <c r="K4978" s="20"/>
      <c r="M4978" s="20"/>
      <c r="O4978" s="116"/>
    </row>
    <row r="4979" spans="3:15" s="5" customFormat="1">
      <c r="C4979" s="120"/>
      <c r="G4979" s="20"/>
      <c r="I4979" s="20"/>
      <c r="J4979" s="20"/>
      <c r="K4979" s="20"/>
      <c r="M4979" s="20"/>
      <c r="O4979" s="116"/>
    </row>
    <row r="4980" spans="3:15" s="5" customFormat="1">
      <c r="C4980" s="120"/>
      <c r="G4980" s="20"/>
      <c r="I4980" s="20"/>
      <c r="J4980" s="20"/>
      <c r="K4980" s="20"/>
      <c r="M4980" s="20"/>
      <c r="O4980" s="116"/>
    </row>
    <row r="4981" spans="3:15" s="5" customFormat="1">
      <c r="C4981" s="120"/>
      <c r="G4981" s="20"/>
      <c r="I4981" s="20"/>
      <c r="J4981" s="20"/>
      <c r="K4981" s="20"/>
      <c r="M4981" s="20"/>
      <c r="O4981" s="116"/>
    </row>
    <row r="4982" spans="3:15" s="5" customFormat="1">
      <c r="C4982" s="120"/>
      <c r="G4982" s="20"/>
      <c r="I4982" s="20"/>
      <c r="J4982" s="20"/>
      <c r="K4982" s="20"/>
      <c r="M4982" s="20"/>
      <c r="O4982" s="116"/>
    </row>
    <row r="4983" spans="3:15" s="5" customFormat="1">
      <c r="C4983" s="120"/>
      <c r="G4983" s="20"/>
      <c r="I4983" s="20"/>
      <c r="J4983" s="20"/>
      <c r="K4983" s="20"/>
      <c r="M4983" s="20"/>
      <c r="O4983" s="116"/>
    </row>
    <row r="4984" spans="3:15" s="5" customFormat="1">
      <c r="C4984" s="120"/>
      <c r="G4984" s="20"/>
      <c r="I4984" s="20"/>
      <c r="J4984" s="20"/>
      <c r="K4984" s="20"/>
      <c r="M4984" s="20"/>
      <c r="O4984" s="116"/>
    </row>
    <row r="4985" spans="3:15" s="5" customFormat="1">
      <c r="C4985" s="120"/>
      <c r="G4985" s="20"/>
      <c r="I4985" s="20"/>
      <c r="J4985" s="20"/>
      <c r="K4985" s="20"/>
      <c r="M4985" s="20"/>
      <c r="O4985" s="116"/>
    </row>
    <row r="4986" spans="3:15" s="5" customFormat="1">
      <c r="C4986" s="120"/>
      <c r="G4986" s="20"/>
      <c r="I4986" s="20"/>
      <c r="J4986" s="20"/>
      <c r="K4986" s="20"/>
      <c r="M4986" s="20"/>
      <c r="O4986" s="116"/>
    </row>
    <row r="4987" spans="3:15" s="5" customFormat="1">
      <c r="C4987" s="120"/>
      <c r="G4987" s="20"/>
      <c r="I4987" s="20"/>
      <c r="J4987" s="20"/>
      <c r="K4987" s="20"/>
      <c r="M4987" s="20"/>
      <c r="O4987" s="116"/>
    </row>
    <row r="4988" spans="3:15" s="5" customFormat="1">
      <c r="C4988" s="120"/>
      <c r="G4988" s="20"/>
      <c r="I4988" s="20"/>
      <c r="J4988" s="20"/>
      <c r="K4988" s="20"/>
      <c r="M4988" s="20"/>
      <c r="O4988" s="116"/>
    </row>
    <row r="4989" spans="3:15" s="5" customFormat="1">
      <c r="C4989" s="120"/>
      <c r="G4989" s="20"/>
      <c r="I4989" s="20"/>
      <c r="J4989" s="20"/>
      <c r="K4989" s="20"/>
      <c r="M4989" s="20"/>
      <c r="O4989" s="116"/>
    </row>
    <row r="4990" spans="3:15" s="5" customFormat="1">
      <c r="C4990" s="120"/>
      <c r="G4990" s="20"/>
      <c r="I4990" s="20"/>
      <c r="J4990" s="20"/>
      <c r="K4990" s="20"/>
      <c r="M4990" s="20"/>
      <c r="O4990" s="116"/>
    </row>
    <row r="4991" spans="3:15" s="5" customFormat="1">
      <c r="C4991" s="120"/>
      <c r="G4991" s="20"/>
      <c r="I4991" s="20"/>
      <c r="J4991" s="20"/>
      <c r="K4991" s="20"/>
      <c r="M4991" s="20"/>
      <c r="O4991" s="116"/>
    </row>
    <row r="4992" spans="3:15" s="5" customFormat="1">
      <c r="C4992" s="120"/>
      <c r="G4992" s="20"/>
      <c r="I4992" s="20"/>
      <c r="J4992" s="20"/>
      <c r="K4992" s="20"/>
      <c r="M4992" s="20"/>
      <c r="O4992" s="116"/>
    </row>
    <row r="4993" spans="3:15" s="5" customFormat="1">
      <c r="C4993" s="120"/>
      <c r="G4993" s="20"/>
      <c r="I4993" s="20"/>
      <c r="J4993" s="20"/>
      <c r="K4993" s="20"/>
      <c r="M4993" s="20"/>
      <c r="O4993" s="116"/>
    </row>
    <row r="4994" spans="3:15" s="5" customFormat="1">
      <c r="C4994" s="120"/>
      <c r="G4994" s="20"/>
      <c r="I4994" s="20"/>
      <c r="J4994" s="20"/>
      <c r="K4994" s="20"/>
      <c r="M4994" s="20"/>
      <c r="O4994" s="116"/>
    </row>
    <row r="4995" spans="3:15" s="5" customFormat="1">
      <c r="C4995" s="120"/>
      <c r="G4995" s="20"/>
      <c r="I4995" s="20"/>
      <c r="J4995" s="20"/>
      <c r="K4995" s="20"/>
      <c r="M4995" s="20"/>
      <c r="O4995" s="116"/>
    </row>
    <row r="4996" spans="3:15" s="5" customFormat="1">
      <c r="C4996" s="120"/>
      <c r="G4996" s="20"/>
      <c r="I4996" s="20"/>
      <c r="J4996" s="20"/>
      <c r="K4996" s="20"/>
      <c r="M4996" s="20"/>
      <c r="O4996" s="116"/>
    </row>
    <row r="4997" spans="3:15" s="5" customFormat="1">
      <c r="C4997" s="120"/>
      <c r="G4997" s="20"/>
      <c r="I4997" s="20"/>
      <c r="J4997" s="20"/>
      <c r="K4997" s="20"/>
      <c r="M4997" s="20"/>
      <c r="O4997" s="116"/>
    </row>
    <row r="4998" spans="3:15" s="5" customFormat="1">
      <c r="C4998" s="120"/>
      <c r="G4998" s="20"/>
      <c r="I4998" s="20"/>
      <c r="J4998" s="20"/>
      <c r="K4998" s="20"/>
      <c r="M4998" s="20"/>
      <c r="O4998" s="116"/>
    </row>
    <row r="4999" spans="3:15" s="5" customFormat="1">
      <c r="C4999" s="120"/>
      <c r="G4999" s="20"/>
      <c r="I4999" s="20"/>
      <c r="J4999" s="20"/>
      <c r="K4999" s="20"/>
      <c r="M4999" s="20"/>
      <c r="O4999" s="116"/>
    </row>
    <row r="5000" spans="3:15" s="5" customFormat="1">
      <c r="C5000" s="120"/>
      <c r="G5000" s="20"/>
      <c r="I5000" s="20"/>
      <c r="J5000" s="20"/>
      <c r="K5000" s="20"/>
      <c r="M5000" s="20"/>
      <c r="O5000" s="116"/>
    </row>
    <row r="5001" spans="3:15" s="5" customFormat="1">
      <c r="C5001" s="120"/>
      <c r="G5001" s="20"/>
      <c r="I5001" s="20"/>
      <c r="J5001" s="20"/>
      <c r="K5001" s="20"/>
      <c r="M5001" s="20"/>
      <c r="O5001" s="116"/>
    </row>
    <row r="5002" spans="3:15" s="5" customFormat="1">
      <c r="C5002" s="120"/>
      <c r="G5002" s="20"/>
      <c r="I5002" s="20"/>
      <c r="J5002" s="20"/>
      <c r="K5002" s="20"/>
      <c r="M5002" s="20"/>
      <c r="O5002" s="116"/>
    </row>
    <row r="5003" spans="3:15" s="5" customFormat="1">
      <c r="C5003" s="120"/>
      <c r="G5003" s="20"/>
      <c r="I5003" s="20"/>
      <c r="J5003" s="20"/>
      <c r="K5003" s="20"/>
      <c r="M5003" s="20"/>
      <c r="O5003" s="116"/>
    </row>
    <row r="5004" spans="3:15" s="5" customFormat="1">
      <c r="C5004" s="120"/>
      <c r="G5004" s="20"/>
      <c r="I5004" s="20"/>
      <c r="J5004" s="20"/>
      <c r="K5004" s="20"/>
      <c r="M5004" s="20"/>
      <c r="O5004" s="116"/>
    </row>
    <row r="5005" spans="3:15" s="5" customFormat="1">
      <c r="C5005" s="120"/>
      <c r="G5005" s="20"/>
      <c r="I5005" s="20"/>
      <c r="J5005" s="20"/>
      <c r="K5005" s="20"/>
      <c r="M5005" s="20"/>
      <c r="O5005" s="116"/>
    </row>
    <row r="5006" spans="3:15" s="5" customFormat="1">
      <c r="C5006" s="120"/>
      <c r="G5006" s="20"/>
      <c r="I5006" s="20"/>
      <c r="J5006" s="20"/>
      <c r="K5006" s="20"/>
      <c r="M5006" s="20"/>
      <c r="O5006" s="116"/>
    </row>
    <row r="5007" spans="3:15" s="5" customFormat="1">
      <c r="C5007" s="120"/>
      <c r="G5007" s="20"/>
      <c r="I5007" s="20"/>
      <c r="J5007" s="20"/>
      <c r="K5007" s="20"/>
      <c r="M5007" s="20"/>
      <c r="O5007" s="116"/>
    </row>
    <row r="5008" spans="3:15" s="5" customFormat="1">
      <c r="C5008" s="120"/>
      <c r="G5008" s="20"/>
      <c r="I5008" s="20"/>
      <c r="J5008" s="20"/>
      <c r="K5008" s="20"/>
      <c r="M5008" s="20"/>
      <c r="O5008" s="116"/>
    </row>
    <row r="5009" spans="3:15" s="5" customFormat="1">
      <c r="C5009" s="120"/>
      <c r="G5009" s="20"/>
      <c r="I5009" s="20"/>
      <c r="J5009" s="20"/>
      <c r="K5009" s="20"/>
      <c r="M5009" s="20"/>
      <c r="O5009" s="116"/>
    </row>
    <row r="5010" spans="3:15" s="5" customFormat="1">
      <c r="C5010" s="120"/>
      <c r="G5010" s="20"/>
      <c r="I5010" s="20"/>
      <c r="J5010" s="20"/>
      <c r="K5010" s="20"/>
      <c r="M5010" s="20"/>
      <c r="O5010" s="116"/>
    </row>
    <row r="5011" spans="3:15" s="5" customFormat="1">
      <c r="C5011" s="120"/>
      <c r="G5011" s="20"/>
      <c r="I5011" s="20"/>
      <c r="J5011" s="20"/>
      <c r="K5011" s="20"/>
      <c r="M5011" s="20"/>
      <c r="O5011" s="116"/>
    </row>
    <row r="5012" spans="3:15" s="5" customFormat="1">
      <c r="C5012" s="120"/>
      <c r="G5012" s="20"/>
      <c r="I5012" s="20"/>
      <c r="J5012" s="20"/>
      <c r="K5012" s="20"/>
      <c r="M5012" s="20"/>
      <c r="O5012" s="116"/>
    </row>
    <row r="5013" spans="3:15" s="5" customFormat="1">
      <c r="C5013" s="120"/>
      <c r="G5013" s="20"/>
      <c r="I5013" s="20"/>
      <c r="J5013" s="20"/>
      <c r="K5013" s="20"/>
      <c r="M5013" s="20"/>
      <c r="O5013" s="116"/>
    </row>
    <row r="5014" spans="3:15" s="5" customFormat="1">
      <c r="C5014" s="120"/>
      <c r="G5014" s="20"/>
      <c r="I5014" s="20"/>
      <c r="J5014" s="20"/>
      <c r="K5014" s="20"/>
      <c r="M5014" s="20"/>
      <c r="O5014" s="116"/>
    </row>
    <row r="5015" spans="3:15" s="5" customFormat="1">
      <c r="C5015" s="120"/>
      <c r="G5015" s="20"/>
      <c r="I5015" s="20"/>
      <c r="J5015" s="20"/>
      <c r="K5015" s="20"/>
      <c r="M5015" s="20"/>
      <c r="O5015" s="116"/>
    </row>
    <row r="5016" spans="3:15" s="5" customFormat="1">
      <c r="C5016" s="120"/>
      <c r="G5016" s="20"/>
      <c r="I5016" s="20"/>
      <c r="J5016" s="20"/>
      <c r="K5016" s="20"/>
      <c r="M5016" s="20"/>
      <c r="O5016" s="116"/>
    </row>
    <row r="5017" spans="3:15" s="5" customFormat="1">
      <c r="C5017" s="120"/>
      <c r="G5017" s="20"/>
      <c r="I5017" s="20"/>
      <c r="J5017" s="20"/>
      <c r="K5017" s="20"/>
      <c r="M5017" s="20"/>
      <c r="O5017" s="116"/>
    </row>
    <row r="5018" spans="3:15" s="5" customFormat="1">
      <c r="C5018" s="120"/>
      <c r="G5018" s="20"/>
      <c r="I5018" s="20"/>
      <c r="J5018" s="20"/>
      <c r="K5018" s="20"/>
      <c r="M5018" s="20"/>
      <c r="O5018" s="116"/>
    </row>
    <row r="5019" spans="3:15" s="5" customFormat="1">
      <c r="C5019" s="120"/>
      <c r="G5019" s="20"/>
      <c r="I5019" s="20"/>
      <c r="J5019" s="20"/>
      <c r="K5019" s="20"/>
      <c r="M5019" s="20"/>
      <c r="O5019" s="116"/>
    </row>
    <row r="5020" spans="3:15" s="5" customFormat="1">
      <c r="C5020" s="120"/>
      <c r="G5020" s="20"/>
      <c r="I5020" s="20"/>
      <c r="J5020" s="20"/>
      <c r="K5020" s="20"/>
      <c r="M5020" s="20"/>
      <c r="O5020" s="116"/>
    </row>
    <row r="5021" spans="3:15" s="5" customFormat="1">
      <c r="C5021" s="120"/>
      <c r="G5021" s="20"/>
      <c r="I5021" s="20"/>
      <c r="J5021" s="20"/>
      <c r="K5021" s="20"/>
      <c r="M5021" s="20"/>
      <c r="O5021" s="116"/>
    </row>
    <row r="5022" spans="3:15" s="5" customFormat="1">
      <c r="C5022" s="120"/>
      <c r="G5022" s="20"/>
      <c r="I5022" s="20"/>
      <c r="J5022" s="20"/>
      <c r="K5022" s="20"/>
      <c r="M5022" s="20"/>
      <c r="O5022" s="116"/>
    </row>
    <row r="5023" spans="3:15" s="5" customFormat="1">
      <c r="C5023" s="120"/>
      <c r="G5023" s="20"/>
      <c r="I5023" s="20"/>
      <c r="J5023" s="20"/>
      <c r="K5023" s="20"/>
      <c r="M5023" s="20"/>
      <c r="O5023" s="116"/>
    </row>
    <row r="5024" spans="3:15" s="5" customFormat="1">
      <c r="C5024" s="120"/>
      <c r="G5024" s="20"/>
      <c r="I5024" s="20"/>
      <c r="J5024" s="20"/>
      <c r="K5024" s="20"/>
      <c r="M5024" s="20"/>
      <c r="O5024" s="116"/>
    </row>
    <row r="5025" spans="3:15" s="5" customFormat="1">
      <c r="C5025" s="120"/>
      <c r="G5025" s="20"/>
      <c r="I5025" s="20"/>
      <c r="J5025" s="20"/>
      <c r="K5025" s="20"/>
      <c r="M5025" s="20"/>
      <c r="O5025" s="116"/>
    </row>
    <row r="5026" spans="3:15" s="5" customFormat="1">
      <c r="C5026" s="120"/>
      <c r="G5026" s="20"/>
      <c r="I5026" s="20"/>
      <c r="J5026" s="20"/>
      <c r="K5026" s="20"/>
      <c r="M5026" s="20"/>
      <c r="O5026" s="116"/>
    </row>
    <row r="5027" spans="3:15" s="5" customFormat="1">
      <c r="C5027" s="120"/>
      <c r="G5027" s="20"/>
      <c r="I5027" s="20"/>
      <c r="J5027" s="20"/>
      <c r="K5027" s="20"/>
      <c r="M5027" s="20"/>
      <c r="O5027" s="116"/>
    </row>
    <row r="5028" spans="3:15" s="5" customFormat="1">
      <c r="C5028" s="120"/>
      <c r="G5028" s="20"/>
      <c r="I5028" s="20"/>
      <c r="J5028" s="20"/>
      <c r="K5028" s="20"/>
      <c r="M5028" s="20"/>
      <c r="O5028" s="116"/>
    </row>
    <row r="5029" spans="3:15" s="5" customFormat="1">
      <c r="C5029" s="120"/>
      <c r="G5029" s="20"/>
      <c r="I5029" s="20"/>
      <c r="J5029" s="20"/>
      <c r="K5029" s="20"/>
      <c r="M5029" s="20"/>
      <c r="O5029" s="116"/>
    </row>
    <row r="5030" spans="3:15" s="5" customFormat="1">
      <c r="C5030" s="120"/>
      <c r="G5030" s="20"/>
      <c r="I5030" s="20"/>
      <c r="J5030" s="20"/>
      <c r="K5030" s="20"/>
      <c r="M5030" s="20"/>
      <c r="O5030" s="116"/>
    </row>
    <row r="5031" spans="3:15" s="5" customFormat="1">
      <c r="C5031" s="120"/>
      <c r="G5031" s="20"/>
      <c r="I5031" s="20"/>
      <c r="J5031" s="20"/>
      <c r="K5031" s="20"/>
      <c r="M5031" s="20"/>
      <c r="O5031" s="116"/>
    </row>
    <row r="5032" spans="3:15" s="5" customFormat="1">
      <c r="C5032" s="120"/>
      <c r="G5032" s="20"/>
      <c r="I5032" s="20"/>
      <c r="J5032" s="20"/>
      <c r="K5032" s="20"/>
      <c r="M5032" s="20"/>
      <c r="O5032" s="116"/>
    </row>
    <row r="5033" spans="3:15" s="5" customFormat="1">
      <c r="C5033" s="120"/>
      <c r="G5033" s="20"/>
      <c r="I5033" s="20"/>
      <c r="J5033" s="20"/>
      <c r="K5033" s="20"/>
      <c r="M5033" s="20"/>
      <c r="O5033" s="116"/>
    </row>
    <row r="5034" spans="3:15" s="5" customFormat="1">
      <c r="C5034" s="120"/>
      <c r="G5034" s="20"/>
      <c r="I5034" s="20"/>
      <c r="J5034" s="20"/>
      <c r="K5034" s="20"/>
      <c r="M5034" s="20"/>
      <c r="O5034" s="116"/>
    </row>
    <row r="5035" spans="3:15" s="5" customFormat="1">
      <c r="C5035" s="120"/>
      <c r="G5035" s="20"/>
      <c r="I5035" s="20"/>
      <c r="J5035" s="20"/>
      <c r="K5035" s="20"/>
      <c r="M5035" s="20"/>
      <c r="O5035" s="116"/>
    </row>
    <row r="5036" spans="3:15" s="5" customFormat="1">
      <c r="C5036" s="120"/>
      <c r="G5036" s="20"/>
      <c r="I5036" s="20"/>
      <c r="J5036" s="20"/>
      <c r="K5036" s="20"/>
      <c r="M5036" s="20"/>
      <c r="O5036" s="116"/>
    </row>
    <row r="5037" spans="3:15" s="5" customFormat="1">
      <c r="C5037" s="120"/>
      <c r="G5037" s="20"/>
      <c r="I5037" s="20"/>
      <c r="J5037" s="20"/>
      <c r="K5037" s="20"/>
      <c r="M5037" s="20"/>
      <c r="O5037" s="116"/>
    </row>
    <row r="5038" spans="3:15" s="5" customFormat="1">
      <c r="C5038" s="120"/>
      <c r="G5038" s="20"/>
      <c r="I5038" s="20"/>
      <c r="J5038" s="20"/>
      <c r="K5038" s="20"/>
      <c r="M5038" s="20"/>
      <c r="O5038" s="116"/>
    </row>
    <row r="5039" spans="3:15" s="5" customFormat="1">
      <c r="C5039" s="120"/>
      <c r="G5039" s="20"/>
      <c r="I5039" s="20"/>
      <c r="J5039" s="20"/>
      <c r="K5039" s="20"/>
      <c r="M5039" s="20"/>
      <c r="O5039" s="116"/>
    </row>
    <row r="5040" spans="3:15" s="5" customFormat="1">
      <c r="C5040" s="120"/>
      <c r="G5040" s="20"/>
      <c r="I5040" s="20"/>
      <c r="J5040" s="20"/>
      <c r="K5040" s="20"/>
      <c r="M5040" s="20"/>
      <c r="O5040" s="116"/>
    </row>
    <row r="5041" spans="3:15" s="5" customFormat="1">
      <c r="C5041" s="120"/>
      <c r="G5041" s="20"/>
      <c r="I5041" s="20"/>
      <c r="J5041" s="20"/>
      <c r="K5041" s="20"/>
      <c r="M5041" s="20"/>
      <c r="O5041" s="116"/>
    </row>
    <row r="5042" spans="3:15" s="5" customFormat="1">
      <c r="C5042" s="120"/>
      <c r="G5042" s="20"/>
      <c r="I5042" s="20"/>
      <c r="J5042" s="20"/>
      <c r="K5042" s="20"/>
      <c r="M5042" s="20"/>
      <c r="O5042" s="116"/>
    </row>
    <row r="5043" spans="3:15" s="5" customFormat="1">
      <c r="C5043" s="120"/>
      <c r="G5043" s="20"/>
      <c r="I5043" s="20"/>
      <c r="J5043" s="20"/>
      <c r="K5043" s="20"/>
      <c r="M5043" s="20"/>
      <c r="O5043" s="116"/>
    </row>
    <row r="5044" spans="3:15" s="5" customFormat="1">
      <c r="C5044" s="120"/>
      <c r="G5044" s="20"/>
      <c r="I5044" s="20"/>
      <c r="J5044" s="20"/>
      <c r="K5044" s="20"/>
      <c r="M5044" s="20"/>
      <c r="O5044" s="116"/>
    </row>
    <row r="5045" spans="3:15" s="5" customFormat="1">
      <c r="C5045" s="120"/>
      <c r="G5045" s="20"/>
      <c r="I5045" s="20"/>
      <c r="J5045" s="20"/>
      <c r="K5045" s="20"/>
      <c r="M5045" s="20"/>
      <c r="O5045" s="116"/>
    </row>
    <row r="5046" spans="3:15" s="5" customFormat="1">
      <c r="C5046" s="120"/>
      <c r="G5046" s="20"/>
      <c r="I5046" s="20"/>
      <c r="J5046" s="20"/>
      <c r="K5046" s="20"/>
      <c r="M5046" s="20"/>
      <c r="O5046" s="116"/>
    </row>
    <row r="5047" spans="3:15" s="5" customFormat="1">
      <c r="C5047" s="120"/>
      <c r="G5047" s="20"/>
      <c r="I5047" s="20"/>
      <c r="J5047" s="20"/>
      <c r="K5047" s="20"/>
      <c r="M5047" s="20"/>
      <c r="O5047" s="116"/>
    </row>
    <row r="5048" spans="3:15" s="5" customFormat="1">
      <c r="C5048" s="120"/>
      <c r="G5048" s="20"/>
      <c r="I5048" s="20"/>
      <c r="J5048" s="20"/>
      <c r="K5048" s="20"/>
      <c r="M5048" s="20"/>
      <c r="O5048" s="116"/>
    </row>
    <row r="5049" spans="3:15" s="5" customFormat="1">
      <c r="C5049" s="120"/>
      <c r="G5049" s="20"/>
      <c r="I5049" s="20"/>
      <c r="J5049" s="20"/>
      <c r="K5049" s="20"/>
      <c r="M5049" s="20"/>
      <c r="O5049" s="116"/>
    </row>
    <row r="5050" spans="3:15" s="5" customFormat="1">
      <c r="C5050" s="120"/>
      <c r="G5050" s="20"/>
      <c r="I5050" s="20"/>
      <c r="J5050" s="20"/>
      <c r="K5050" s="20"/>
      <c r="M5050" s="20"/>
      <c r="O5050" s="116"/>
    </row>
    <row r="5051" spans="3:15" s="5" customFormat="1">
      <c r="C5051" s="120"/>
      <c r="G5051" s="20"/>
      <c r="I5051" s="20"/>
      <c r="J5051" s="20"/>
      <c r="K5051" s="20"/>
      <c r="M5051" s="20"/>
      <c r="O5051" s="116"/>
    </row>
    <row r="5052" spans="3:15" s="5" customFormat="1">
      <c r="C5052" s="120"/>
      <c r="G5052" s="20"/>
      <c r="I5052" s="20"/>
      <c r="J5052" s="20"/>
      <c r="K5052" s="20"/>
      <c r="M5052" s="20"/>
      <c r="O5052" s="116"/>
    </row>
    <row r="5053" spans="3:15" s="5" customFormat="1">
      <c r="C5053" s="120"/>
      <c r="G5053" s="20"/>
      <c r="I5053" s="20"/>
      <c r="J5053" s="20"/>
      <c r="K5053" s="20"/>
      <c r="M5053" s="20"/>
      <c r="O5053" s="116"/>
    </row>
    <row r="5054" spans="3:15" s="5" customFormat="1">
      <c r="C5054" s="120"/>
      <c r="G5054" s="20"/>
      <c r="I5054" s="20"/>
      <c r="J5054" s="20"/>
      <c r="K5054" s="20"/>
      <c r="M5054" s="20"/>
      <c r="O5054" s="116"/>
    </row>
    <row r="5055" spans="3:15" s="5" customFormat="1">
      <c r="C5055" s="120"/>
      <c r="G5055" s="20"/>
      <c r="I5055" s="20"/>
      <c r="J5055" s="20"/>
      <c r="K5055" s="20"/>
      <c r="M5055" s="20"/>
      <c r="O5055" s="116"/>
    </row>
    <row r="5056" spans="3:15" s="5" customFormat="1">
      <c r="C5056" s="120"/>
      <c r="G5056" s="20"/>
      <c r="I5056" s="20"/>
      <c r="J5056" s="20"/>
      <c r="K5056" s="20"/>
      <c r="M5056" s="20"/>
      <c r="O5056" s="116"/>
    </row>
    <row r="5057" spans="3:15" s="5" customFormat="1">
      <c r="C5057" s="120"/>
      <c r="G5057" s="20"/>
      <c r="I5057" s="20"/>
      <c r="J5057" s="20"/>
      <c r="K5057" s="20"/>
      <c r="M5057" s="20"/>
      <c r="O5057" s="116"/>
    </row>
    <row r="5058" spans="3:15" s="5" customFormat="1">
      <c r="C5058" s="120"/>
      <c r="G5058" s="20"/>
      <c r="I5058" s="20"/>
      <c r="J5058" s="20"/>
      <c r="K5058" s="20"/>
      <c r="M5058" s="20"/>
      <c r="O5058" s="116"/>
    </row>
    <row r="5059" spans="3:15" s="5" customFormat="1">
      <c r="C5059" s="120"/>
      <c r="G5059" s="20"/>
      <c r="I5059" s="20"/>
      <c r="J5059" s="20"/>
      <c r="K5059" s="20"/>
      <c r="M5059" s="20"/>
      <c r="O5059" s="116"/>
    </row>
    <row r="5060" spans="3:15" s="5" customFormat="1">
      <c r="C5060" s="120"/>
      <c r="G5060" s="20"/>
      <c r="I5060" s="20"/>
      <c r="J5060" s="20"/>
      <c r="K5060" s="20"/>
      <c r="M5060" s="20"/>
      <c r="O5060" s="116"/>
    </row>
    <row r="5061" spans="3:15" s="5" customFormat="1">
      <c r="C5061" s="120"/>
      <c r="G5061" s="20"/>
      <c r="I5061" s="20"/>
      <c r="J5061" s="20"/>
      <c r="K5061" s="20"/>
      <c r="M5061" s="20"/>
      <c r="O5061" s="116"/>
    </row>
    <row r="5062" spans="3:15" s="5" customFormat="1">
      <c r="C5062" s="120"/>
      <c r="G5062" s="20"/>
      <c r="I5062" s="20"/>
      <c r="J5062" s="20"/>
      <c r="K5062" s="20"/>
      <c r="M5062" s="20"/>
      <c r="O5062" s="116"/>
    </row>
    <row r="5063" spans="3:15" s="5" customFormat="1">
      <c r="C5063" s="120"/>
      <c r="G5063" s="20"/>
      <c r="I5063" s="20"/>
      <c r="J5063" s="20"/>
      <c r="K5063" s="20"/>
      <c r="M5063" s="20"/>
      <c r="O5063" s="116"/>
    </row>
    <row r="5064" spans="3:15" s="5" customFormat="1">
      <c r="C5064" s="120"/>
      <c r="G5064" s="20"/>
      <c r="I5064" s="20"/>
      <c r="J5064" s="20"/>
      <c r="K5064" s="20"/>
      <c r="M5064" s="20"/>
      <c r="O5064" s="116"/>
    </row>
    <row r="5065" spans="3:15" s="5" customFormat="1">
      <c r="C5065" s="120"/>
      <c r="G5065" s="20"/>
      <c r="I5065" s="20"/>
      <c r="J5065" s="20"/>
      <c r="K5065" s="20"/>
      <c r="M5065" s="20"/>
      <c r="O5065" s="116"/>
    </row>
    <row r="5066" spans="3:15" s="5" customFormat="1">
      <c r="C5066" s="120"/>
      <c r="G5066" s="20"/>
      <c r="I5066" s="20"/>
      <c r="J5066" s="20"/>
      <c r="K5066" s="20"/>
      <c r="M5066" s="20"/>
      <c r="O5066" s="116"/>
    </row>
    <row r="5067" spans="3:15" s="5" customFormat="1">
      <c r="C5067" s="120"/>
      <c r="G5067" s="20"/>
      <c r="I5067" s="20"/>
      <c r="J5067" s="20"/>
      <c r="K5067" s="20"/>
      <c r="M5067" s="20"/>
      <c r="O5067" s="116"/>
    </row>
    <row r="5068" spans="3:15" s="5" customFormat="1">
      <c r="C5068" s="120"/>
      <c r="G5068" s="20"/>
      <c r="I5068" s="20"/>
      <c r="J5068" s="20"/>
      <c r="K5068" s="20"/>
      <c r="M5068" s="20"/>
      <c r="O5068" s="116"/>
    </row>
    <row r="5069" spans="3:15" s="5" customFormat="1">
      <c r="C5069" s="120"/>
      <c r="G5069" s="20"/>
      <c r="I5069" s="20"/>
      <c r="J5069" s="20"/>
      <c r="K5069" s="20"/>
      <c r="M5069" s="20"/>
      <c r="O5069" s="116"/>
    </row>
    <row r="5070" spans="3:15" s="5" customFormat="1">
      <c r="C5070" s="120"/>
      <c r="G5070" s="20"/>
      <c r="I5070" s="20"/>
      <c r="J5070" s="20"/>
      <c r="K5070" s="20"/>
      <c r="M5070" s="20"/>
      <c r="O5070" s="116"/>
    </row>
    <row r="5071" spans="3:15" s="5" customFormat="1">
      <c r="C5071" s="120"/>
      <c r="G5071" s="20"/>
      <c r="I5071" s="20"/>
      <c r="J5071" s="20"/>
      <c r="K5071" s="20"/>
      <c r="M5071" s="20"/>
      <c r="O5071" s="116"/>
    </row>
    <row r="5072" spans="3:15" s="5" customFormat="1">
      <c r="C5072" s="120"/>
      <c r="G5072" s="20"/>
      <c r="I5072" s="20"/>
      <c r="J5072" s="20"/>
      <c r="K5072" s="20"/>
      <c r="M5072" s="20"/>
      <c r="O5072" s="116"/>
    </row>
    <row r="5073" spans="3:15" s="5" customFormat="1">
      <c r="C5073" s="120"/>
      <c r="G5073" s="20"/>
      <c r="I5073" s="20"/>
      <c r="J5073" s="20"/>
      <c r="K5073" s="20"/>
      <c r="M5073" s="20"/>
      <c r="O5073" s="116"/>
    </row>
    <row r="5074" spans="3:15" s="5" customFormat="1">
      <c r="C5074" s="120"/>
      <c r="G5074" s="20"/>
      <c r="I5074" s="20"/>
      <c r="J5074" s="20"/>
      <c r="K5074" s="20"/>
      <c r="M5074" s="20"/>
      <c r="O5074" s="116"/>
    </row>
    <row r="5075" spans="3:15" s="5" customFormat="1">
      <c r="C5075" s="120"/>
      <c r="G5075" s="20"/>
      <c r="I5075" s="20"/>
      <c r="J5075" s="20"/>
      <c r="K5075" s="20"/>
      <c r="M5075" s="20"/>
      <c r="O5075" s="116"/>
    </row>
    <row r="5076" spans="3:15" s="5" customFormat="1">
      <c r="C5076" s="120"/>
      <c r="G5076" s="20"/>
      <c r="I5076" s="20"/>
      <c r="J5076" s="20"/>
      <c r="K5076" s="20"/>
      <c r="M5076" s="20"/>
      <c r="O5076" s="116"/>
    </row>
    <row r="5077" spans="3:15" s="5" customFormat="1">
      <c r="C5077" s="120"/>
      <c r="G5077" s="20"/>
      <c r="I5077" s="20"/>
      <c r="J5077" s="20"/>
      <c r="K5077" s="20"/>
      <c r="M5077" s="20"/>
      <c r="O5077" s="116"/>
    </row>
    <row r="5078" spans="3:15" s="5" customFormat="1">
      <c r="C5078" s="120"/>
      <c r="G5078" s="20"/>
      <c r="I5078" s="20"/>
      <c r="J5078" s="20"/>
      <c r="K5078" s="20"/>
      <c r="M5078" s="20"/>
      <c r="O5078" s="116"/>
    </row>
    <row r="5079" spans="3:15" s="5" customFormat="1">
      <c r="C5079" s="120"/>
      <c r="G5079" s="20"/>
      <c r="I5079" s="20"/>
      <c r="J5079" s="20"/>
      <c r="K5079" s="20"/>
      <c r="M5079" s="20"/>
      <c r="O5079" s="116"/>
    </row>
    <row r="5080" spans="3:15" s="5" customFormat="1">
      <c r="C5080" s="120"/>
      <c r="G5080" s="20"/>
      <c r="I5080" s="20"/>
      <c r="J5080" s="20"/>
      <c r="K5080" s="20"/>
      <c r="M5080" s="20"/>
      <c r="O5080" s="116"/>
    </row>
    <row r="5081" spans="3:15" s="5" customFormat="1">
      <c r="C5081" s="120"/>
      <c r="G5081" s="20"/>
      <c r="I5081" s="20"/>
      <c r="J5081" s="20"/>
      <c r="K5081" s="20"/>
      <c r="M5081" s="20"/>
      <c r="O5081" s="116"/>
    </row>
    <row r="5082" spans="3:15" s="5" customFormat="1">
      <c r="C5082" s="120"/>
      <c r="G5082" s="20"/>
      <c r="I5082" s="20"/>
      <c r="J5082" s="20"/>
      <c r="K5082" s="20"/>
      <c r="M5082" s="20"/>
      <c r="O5082" s="116"/>
    </row>
    <row r="5083" spans="3:15" s="5" customFormat="1">
      <c r="C5083" s="120"/>
      <c r="G5083" s="20"/>
      <c r="I5083" s="20"/>
      <c r="J5083" s="20"/>
      <c r="K5083" s="20"/>
      <c r="M5083" s="20"/>
      <c r="O5083" s="116"/>
    </row>
    <row r="5084" spans="3:15" s="5" customFormat="1">
      <c r="C5084" s="120"/>
      <c r="G5084" s="20"/>
      <c r="I5084" s="20"/>
      <c r="J5084" s="20"/>
      <c r="K5084" s="20"/>
      <c r="M5084" s="20"/>
      <c r="O5084" s="116"/>
    </row>
    <row r="5085" spans="3:15" s="5" customFormat="1">
      <c r="C5085" s="120"/>
      <c r="G5085" s="20"/>
      <c r="I5085" s="20"/>
      <c r="J5085" s="20"/>
      <c r="K5085" s="20"/>
      <c r="M5085" s="20"/>
      <c r="O5085" s="116"/>
    </row>
    <row r="5086" spans="3:15" s="5" customFormat="1">
      <c r="C5086" s="120"/>
      <c r="G5086" s="20"/>
      <c r="I5086" s="20"/>
      <c r="J5086" s="20"/>
      <c r="K5086" s="20"/>
      <c r="M5086" s="20"/>
      <c r="O5086" s="116"/>
    </row>
    <row r="5087" spans="3:15" s="5" customFormat="1">
      <c r="C5087" s="120"/>
      <c r="G5087" s="20"/>
      <c r="I5087" s="20"/>
      <c r="J5087" s="20"/>
      <c r="K5087" s="20"/>
      <c r="M5087" s="20"/>
      <c r="O5087" s="116"/>
    </row>
    <row r="5088" spans="3:15" s="5" customFormat="1">
      <c r="C5088" s="120"/>
      <c r="G5088" s="20"/>
      <c r="I5088" s="20"/>
      <c r="J5088" s="20"/>
      <c r="K5088" s="20"/>
      <c r="M5088" s="20"/>
      <c r="O5088" s="116"/>
    </row>
    <row r="5089" spans="3:15" s="5" customFormat="1">
      <c r="C5089" s="120"/>
      <c r="G5089" s="20"/>
      <c r="I5089" s="20"/>
      <c r="J5089" s="20"/>
      <c r="K5089" s="20"/>
      <c r="M5089" s="20"/>
      <c r="O5089" s="116"/>
    </row>
    <row r="5090" spans="3:15" s="5" customFormat="1">
      <c r="C5090" s="120"/>
      <c r="G5090" s="20"/>
      <c r="I5090" s="20"/>
      <c r="J5090" s="20"/>
      <c r="K5090" s="20"/>
      <c r="M5090" s="20"/>
      <c r="O5090" s="116"/>
    </row>
    <row r="5091" spans="3:15" s="5" customFormat="1">
      <c r="C5091" s="120"/>
      <c r="G5091" s="20"/>
      <c r="I5091" s="20"/>
      <c r="J5091" s="20"/>
      <c r="K5091" s="20"/>
      <c r="M5091" s="20"/>
      <c r="O5091" s="116"/>
    </row>
    <row r="5092" spans="3:15" s="5" customFormat="1">
      <c r="C5092" s="120"/>
      <c r="G5092" s="20"/>
      <c r="I5092" s="20"/>
      <c r="J5092" s="20"/>
      <c r="K5092" s="20"/>
      <c r="M5092" s="20"/>
      <c r="O5092" s="116"/>
    </row>
    <row r="5093" spans="3:15" s="5" customFormat="1">
      <c r="C5093" s="120"/>
      <c r="G5093" s="20"/>
      <c r="I5093" s="20"/>
      <c r="J5093" s="20"/>
      <c r="K5093" s="20"/>
      <c r="M5093" s="20"/>
      <c r="O5093" s="116"/>
    </row>
    <row r="5094" spans="3:15" s="5" customFormat="1">
      <c r="C5094" s="120"/>
      <c r="G5094" s="20"/>
      <c r="I5094" s="20"/>
      <c r="J5094" s="20"/>
      <c r="K5094" s="20"/>
      <c r="M5094" s="20"/>
      <c r="O5094" s="116"/>
    </row>
    <row r="5095" spans="3:15" s="5" customFormat="1">
      <c r="C5095" s="120"/>
      <c r="G5095" s="20"/>
      <c r="I5095" s="20"/>
      <c r="J5095" s="20"/>
      <c r="K5095" s="20"/>
      <c r="M5095" s="20"/>
      <c r="O5095" s="116"/>
    </row>
    <row r="5096" spans="3:15" s="5" customFormat="1">
      <c r="C5096" s="120"/>
      <c r="G5096" s="20"/>
      <c r="I5096" s="20"/>
      <c r="J5096" s="20"/>
      <c r="K5096" s="20"/>
      <c r="M5096" s="20"/>
      <c r="O5096" s="116"/>
    </row>
    <row r="5097" spans="3:15" s="5" customFormat="1">
      <c r="C5097" s="120"/>
      <c r="G5097" s="20"/>
      <c r="I5097" s="20"/>
      <c r="J5097" s="20"/>
      <c r="K5097" s="20"/>
      <c r="M5097" s="20"/>
      <c r="O5097" s="116"/>
    </row>
    <row r="5098" spans="3:15" s="5" customFormat="1">
      <c r="C5098" s="120"/>
      <c r="G5098" s="20"/>
      <c r="I5098" s="20"/>
      <c r="J5098" s="20"/>
      <c r="K5098" s="20"/>
      <c r="M5098" s="20"/>
      <c r="O5098" s="116"/>
    </row>
    <row r="5099" spans="3:15" s="5" customFormat="1">
      <c r="C5099" s="120"/>
      <c r="G5099" s="20"/>
      <c r="I5099" s="20"/>
      <c r="J5099" s="20"/>
      <c r="K5099" s="20"/>
      <c r="M5099" s="20"/>
      <c r="O5099" s="116"/>
    </row>
    <row r="5100" spans="3:15" s="5" customFormat="1">
      <c r="C5100" s="120"/>
      <c r="G5100" s="20"/>
      <c r="I5100" s="20"/>
      <c r="J5100" s="20"/>
      <c r="K5100" s="20"/>
      <c r="M5100" s="20"/>
      <c r="O5100" s="116"/>
    </row>
    <row r="5101" spans="3:15" s="5" customFormat="1">
      <c r="C5101" s="120"/>
      <c r="G5101" s="20"/>
      <c r="I5101" s="20"/>
      <c r="J5101" s="20"/>
      <c r="K5101" s="20"/>
      <c r="M5101" s="20"/>
      <c r="O5101" s="116"/>
    </row>
    <row r="5102" spans="3:15" s="5" customFormat="1">
      <c r="C5102" s="120"/>
      <c r="G5102" s="20"/>
      <c r="I5102" s="20"/>
      <c r="J5102" s="20"/>
      <c r="K5102" s="20"/>
      <c r="M5102" s="20"/>
      <c r="O5102" s="116"/>
    </row>
    <row r="5103" spans="3:15" s="5" customFormat="1">
      <c r="C5103" s="120"/>
      <c r="G5103" s="20"/>
      <c r="I5103" s="20"/>
      <c r="J5103" s="20"/>
      <c r="K5103" s="20"/>
      <c r="M5103" s="20"/>
      <c r="O5103" s="116"/>
    </row>
    <row r="5104" spans="3:15" s="5" customFormat="1">
      <c r="C5104" s="120"/>
      <c r="G5104" s="20"/>
      <c r="I5104" s="20"/>
      <c r="J5104" s="20"/>
      <c r="K5104" s="20"/>
      <c r="M5104" s="20"/>
      <c r="O5104" s="116"/>
    </row>
    <row r="5105" spans="3:15" s="5" customFormat="1">
      <c r="C5105" s="120"/>
      <c r="G5105" s="20"/>
      <c r="I5105" s="20"/>
      <c r="J5105" s="20"/>
      <c r="K5105" s="20"/>
      <c r="M5105" s="20"/>
      <c r="O5105" s="116"/>
    </row>
    <row r="5106" spans="3:15" s="5" customFormat="1">
      <c r="C5106" s="120"/>
      <c r="G5106" s="20"/>
      <c r="I5106" s="20"/>
      <c r="J5106" s="20"/>
      <c r="K5106" s="20"/>
      <c r="M5106" s="20"/>
      <c r="O5106" s="116"/>
    </row>
    <row r="5107" spans="3:15" s="5" customFormat="1">
      <c r="C5107" s="120"/>
      <c r="G5107" s="20"/>
      <c r="I5107" s="20"/>
      <c r="J5107" s="20"/>
      <c r="K5107" s="20"/>
      <c r="M5107" s="20"/>
      <c r="O5107" s="116"/>
    </row>
    <row r="5108" spans="3:15" s="5" customFormat="1">
      <c r="C5108" s="120"/>
      <c r="G5108" s="20"/>
      <c r="I5108" s="20"/>
      <c r="J5108" s="20"/>
      <c r="K5108" s="20"/>
      <c r="M5108" s="20"/>
      <c r="O5108" s="116"/>
    </row>
    <row r="5109" spans="3:15" s="5" customFormat="1">
      <c r="C5109" s="120"/>
      <c r="G5109" s="20"/>
      <c r="I5109" s="20"/>
      <c r="J5109" s="20"/>
      <c r="K5109" s="20"/>
      <c r="M5109" s="20"/>
      <c r="O5109" s="116"/>
    </row>
    <row r="5110" spans="3:15" s="5" customFormat="1">
      <c r="C5110" s="120"/>
      <c r="G5110" s="20"/>
      <c r="I5110" s="20"/>
      <c r="J5110" s="20"/>
      <c r="K5110" s="20"/>
      <c r="M5110" s="20"/>
      <c r="O5110" s="116"/>
    </row>
    <row r="5111" spans="3:15" s="5" customFormat="1">
      <c r="C5111" s="120"/>
      <c r="G5111" s="20"/>
      <c r="I5111" s="20"/>
      <c r="J5111" s="20"/>
      <c r="K5111" s="20"/>
      <c r="M5111" s="20"/>
      <c r="O5111" s="116"/>
    </row>
    <row r="5112" spans="3:15" s="5" customFormat="1">
      <c r="C5112" s="120"/>
      <c r="G5112" s="20"/>
      <c r="I5112" s="20"/>
      <c r="J5112" s="20"/>
      <c r="K5112" s="20"/>
      <c r="M5112" s="20"/>
      <c r="O5112" s="116"/>
    </row>
    <row r="5113" spans="3:15" s="5" customFormat="1">
      <c r="C5113" s="120"/>
      <c r="G5113" s="20"/>
      <c r="I5113" s="20"/>
      <c r="J5113" s="20"/>
      <c r="K5113" s="20"/>
      <c r="M5113" s="20"/>
      <c r="O5113" s="116"/>
    </row>
    <row r="5114" spans="3:15" s="5" customFormat="1">
      <c r="C5114" s="120"/>
      <c r="G5114" s="20"/>
      <c r="I5114" s="20"/>
      <c r="J5114" s="20"/>
      <c r="K5114" s="20"/>
      <c r="M5114" s="20"/>
      <c r="O5114" s="116"/>
    </row>
    <row r="5115" spans="3:15" s="5" customFormat="1">
      <c r="C5115" s="120"/>
      <c r="G5115" s="20"/>
      <c r="I5115" s="20"/>
      <c r="J5115" s="20"/>
      <c r="K5115" s="20"/>
      <c r="M5115" s="20"/>
      <c r="O5115" s="116"/>
    </row>
    <row r="5116" spans="3:15" s="5" customFormat="1">
      <c r="C5116" s="120"/>
      <c r="G5116" s="20"/>
      <c r="I5116" s="20"/>
      <c r="J5116" s="20"/>
      <c r="K5116" s="20"/>
      <c r="M5116" s="20"/>
      <c r="O5116" s="116"/>
    </row>
    <row r="5117" spans="3:15" s="5" customFormat="1">
      <c r="C5117" s="120"/>
      <c r="G5117" s="20"/>
      <c r="I5117" s="20"/>
      <c r="J5117" s="20"/>
      <c r="K5117" s="20"/>
      <c r="M5117" s="20"/>
      <c r="O5117" s="116"/>
    </row>
    <row r="5118" spans="3:15" s="5" customFormat="1">
      <c r="C5118" s="120"/>
      <c r="G5118" s="20"/>
      <c r="I5118" s="20"/>
      <c r="J5118" s="20"/>
      <c r="K5118" s="20"/>
      <c r="M5118" s="20"/>
      <c r="O5118" s="116"/>
    </row>
    <row r="5119" spans="3:15" s="5" customFormat="1">
      <c r="C5119" s="120"/>
      <c r="G5119" s="20"/>
      <c r="I5119" s="20"/>
      <c r="J5119" s="20"/>
      <c r="K5119" s="20"/>
      <c r="M5119" s="20"/>
      <c r="O5119" s="116"/>
    </row>
    <row r="5120" spans="3:15" s="5" customFormat="1">
      <c r="C5120" s="120"/>
      <c r="G5120" s="20"/>
      <c r="I5120" s="20"/>
      <c r="J5120" s="20"/>
      <c r="K5120" s="20"/>
      <c r="M5120" s="20"/>
      <c r="O5120" s="116"/>
    </row>
    <row r="5121" spans="3:15" s="5" customFormat="1">
      <c r="C5121" s="120"/>
      <c r="G5121" s="20"/>
      <c r="I5121" s="20"/>
      <c r="J5121" s="20"/>
      <c r="K5121" s="20"/>
      <c r="M5121" s="20"/>
      <c r="O5121" s="116"/>
    </row>
    <row r="5122" spans="3:15" s="5" customFormat="1">
      <c r="C5122" s="120"/>
      <c r="G5122" s="20"/>
      <c r="I5122" s="20"/>
      <c r="J5122" s="20"/>
      <c r="K5122" s="20"/>
      <c r="M5122" s="20"/>
      <c r="O5122" s="116"/>
    </row>
    <row r="5123" spans="3:15" s="5" customFormat="1">
      <c r="C5123" s="120"/>
      <c r="G5123" s="20"/>
      <c r="I5123" s="20"/>
      <c r="J5123" s="20"/>
      <c r="K5123" s="20"/>
      <c r="M5123" s="20"/>
      <c r="O5123" s="116"/>
    </row>
    <row r="5124" spans="3:15" s="5" customFormat="1">
      <c r="C5124" s="120"/>
      <c r="G5124" s="20"/>
      <c r="I5124" s="20"/>
      <c r="J5124" s="20"/>
      <c r="K5124" s="20"/>
      <c r="M5124" s="20"/>
      <c r="O5124" s="116"/>
    </row>
    <row r="5125" spans="3:15" s="5" customFormat="1">
      <c r="C5125" s="120"/>
      <c r="G5125" s="20"/>
      <c r="I5125" s="20"/>
      <c r="J5125" s="20"/>
      <c r="K5125" s="20"/>
      <c r="M5125" s="20"/>
      <c r="O5125" s="116"/>
    </row>
    <row r="5126" spans="3:15" s="5" customFormat="1">
      <c r="C5126" s="120"/>
      <c r="G5126" s="20"/>
      <c r="I5126" s="20"/>
      <c r="J5126" s="20"/>
      <c r="K5126" s="20"/>
      <c r="M5126" s="20"/>
      <c r="O5126" s="116"/>
    </row>
    <row r="5127" spans="3:15" s="5" customFormat="1">
      <c r="C5127" s="120"/>
      <c r="G5127" s="20"/>
      <c r="I5127" s="20"/>
      <c r="J5127" s="20"/>
      <c r="K5127" s="20"/>
      <c r="M5127" s="20"/>
      <c r="O5127" s="116"/>
    </row>
    <row r="5128" spans="3:15" s="5" customFormat="1">
      <c r="C5128" s="120"/>
      <c r="G5128" s="20"/>
      <c r="I5128" s="20"/>
      <c r="J5128" s="20"/>
      <c r="K5128" s="20"/>
      <c r="M5128" s="20"/>
      <c r="O5128" s="116"/>
    </row>
    <row r="5129" spans="3:15" s="5" customFormat="1">
      <c r="C5129" s="120"/>
      <c r="G5129" s="20"/>
      <c r="I5129" s="20"/>
      <c r="J5129" s="20"/>
      <c r="K5129" s="20"/>
      <c r="M5129" s="20"/>
      <c r="O5129" s="116"/>
    </row>
    <row r="5130" spans="3:15" s="5" customFormat="1">
      <c r="C5130" s="120"/>
      <c r="G5130" s="20"/>
      <c r="I5130" s="20"/>
      <c r="J5130" s="20"/>
      <c r="K5130" s="20"/>
      <c r="M5130" s="20"/>
      <c r="O5130" s="116"/>
    </row>
    <row r="5131" spans="3:15" s="5" customFormat="1">
      <c r="C5131" s="120"/>
      <c r="G5131" s="20"/>
      <c r="I5131" s="20"/>
      <c r="J5131" s="20"/>
      <c r="K5131" s="20"/>
      <c r="M5131" s="20"/>
      <c r="O5131" s="116"/>
    </row>
    <row r="5132" spans="3:15" s="5" customFormat="1">
      <c r="C5132" s="120"/>
      <c r="G5132" s="20"/>
      <c r="I5132" s="20"/>
      <c r="J5132" s="20"/>
      <c r="K5132" s="20"/>
      <c r="M5132" s="20"/>
      <c r="O5132" s="116"/>
    </row>
    <row r="5133" spans="3:15" s="5" customFormat="1">
      <c r="C5133" s="120"/>
      <c r="G5133" s="20"/>
      <c r="I5133" s="20"/>
      <c r="J5133" s="20"/>
      <c r="K5133" s="20"/>
      <c r="M5133" s="20"/>
      <c r="O5133" s="116"/>
    </row>
    <row r="5134" spans="3:15" s="5" customFormat="1">
      <c r="C5134" s="120"/>
      <c r="G5134" s="20"/>
      <c r="I5134" s="20"/>
      <c r="J5134" s="20"/>
      <c r="K5134" s="20"/>
      <c r="M5134" s="20"/>
      <c r="O5134" s="116"/>
    </row>
    <row r="5135" spans="3:15" s="5" customFormat="1">
      <c r="C5135" s="120"/>
      <c r="G5135" s="20"/>
      <c r="I5135" s="20"/>
      <c r="J5135" s="20"/>
      <c r="K5135" s="20"/>
      <c r="M5135" s="20"/>
      <c r="O5135" s="116"/>
    </row>
    <row r="5136" spans="3:15" s="5" customFormat="1">
      <c r="C5136" s="120"/>
      <c r="G5136" s="20"/>
      <c r="I5136" s="20"/>
      <c r="J5136" s="20"/>
      <c r="K5136" s="20"/>
      <c r="M5136" s="20"/>
      <c r="O5136" s="116"/>
    </row>
    <row r="5137" spans="3:15" s="5" customFormat="1">
      <c r="C5137" s="120"/>
      <c r="G5137" s="20"/>
      <c r="I5137" s="20"/>
      <c r="J5137" s="20"/>
      <c r="K5137" s="20"/>
      <c r="M5137" s="20"/>
      <c r="O5137" s="116"/>
    </row>
    <row r="5138" spans="3:15" s="5" customFormat="1">
      <c r="C5138" s="120"/>
      <c r="G5138" s="20"/>
      <c r="I5138" s="20"/>
      <c r="J5138" s="20"/>
      <c r="K5138" s="20"/>
      <c r="M5138" s="20"/>
      <c r="O5138" s="116"/>
    </row>
    <row r="5139" spans="3:15" s="5" customFormat="1">
      <c r="C5139" s="120"/>
      <c r="G5139" s="20"/>
      <c r="I5139" s="20"/>
      <c r="J5139" s="20"/>
      <c r="K5139" s="20"/>
      <c r="M5139" s="20"/>
      <c r="O5139" s="116"/>
    </row>
    <row r="5140" spans="3:15" s="5" customFormat="1">
      <c r="C5140" s="120"/>
      <c r="G5140" s="20"/>
      <c r="I5140" s="20"/>
      <c r="J5140" s="20"/>
      <c r="K5140" s="20"/>
      <c r="M5140" s="20"/>
      <c r="O5140" s="116"/>
    </row>
    <row r="5141" spans="3:15" s="5" customFormat="1">
      <c r="C5141" s="120"/>
      <c r="G5141" s="20"/>
      <c r="I5141" s="20"/>
      <c r="J5141" s="20"/>
      <c r="K5141" s="20"/>
      <c r="M5141" s="20"/>
      <c r="O5141" s="116"/>
    </row>
    <row r="5142" spans="3:15" s="5" customFormat="1">
      <c r="C5142" s="120"/>
      <c r="G5142" s="20"/>
      <c r="I5142" s="20"/>
      <c r="J5142" s="20"/>
      <c r="K5142" s="20"/>
      <c r="M5142" s="20"/>
      <c r="O5142" s="116"/>
    </row>
    <row r="5143" spans="3:15" s="5" customFormat="1">
      <c r="C5143" s="120"/>
      <c r="G5143" s="20"/>
      <c r="I5143" s="20"/>
      <c r="J5143" s="20"/>
      <c r="K5143" s="20"/>
      <c r="M5143" s="20"/>
      <c r="O5143" s="116"/>
    </row>
    <row r="5144" spans="3:15" s="5" customFormat="1">
      <c r="C5144" s="120"/>
      <c r="G5144" s="20"/>
      <c r="I5144" s="20"/>
      <c r="J5144" s="20"/>
      <c r="K5144" s="20"/>
      <c r="M5144" s="20"/>
      <c r="O5144" s="116"/>
    </row>
    <row r="5145" spans="3:15" s="5" customFormat="1">
      <c r="C5145" s="120"/>
      <c r="G5145" s="20"/>
      <c r="I5145" s="20"/>
      <c r="J5145" s="20"/>
      <c r="K5145" s="20"/>
      <c r="M5145" s="20"/>
      <c r="O5145" s="116"/>
    </row>
    <row r="5146" spans="3:15" s="5" customFormat="1">
      <c r="C5146" s="120"/>
      <c r="G5146" s="20"/>
      <c r="I5146" s="20"/>
      <c r="J5146" s="20"/>
      <c r="K5146" s="20"/>
      <c r="M5146" s="20"/>
      <c r="O5146" s="116"/>
    </row>
    <row r="5147" spans="3:15" s="5" customFormat="1">
      <c r="C5147" s="120"/>
      <c r="G5147" s="20"/>
      <c r="I5147" s="20"/>
      <c r="J5147" s="20"/>
      <c r="K5147" s="20"/>
      <c r="M5147" s="20"/>
      <c r="O5147" s="116"/>
    </row>
    <row r="5148" spans="3:15" s="5" customFormat="1">
      <c r="C5148" s="120"/>
      <c r="G5148" s="20"/>
      <c r="I5148" s="20"/>
      <c r="J5148" s="20"/>
      <c r="K5148" s="20"/>
      <c r="M5148" s="20"/>
      <c r="O5148" s="116"/>
    </row>
    <row r="5149" spans="3:15" s="5" customFormat="1">
      <c r="C5149" s="120"/>
      <c r="G5149" s="20"/>
      <c r="I5149" s="20"/>
      <c r="J5149" s="20"/>
      <c r="K5149" s="20"/>
      <c r="M5149" s="20"/>
      <c r="O5149" s="116"/>
    </row>
    <row r="5150" spans="3:15" s="5" customFormat="1">
      <c r="C5150" s="120"/>
      <c r="G5150" s="20"/>
      <c r="I5150" s="20"/>
      <c r="J5150" s="20"/>
      <c r="K5150" s="20"/>
      <c r="M5150" s="20"/>
      <c r="O5150" s="116"/>
    </row>
    <row r="5151" spans="3:15" s="5" customFormat="1">
      <c r="C5151" s="120"/>
      <c r="G5151" s="20"/>
      <c r="I5151" s="20"/>
      <c r="J5151" s="20"/>
      <c r="K5151" s="20"/>
      <c r="M5151" s="20"/>
      <c r="O5151" s="116"/>
    </row>
    <row r="5152" spans="3:15" s="5" customFormat="1">
      <c r="C5152" s="120"/>
      <c r="G5152" s="20"/>
      <c r="I5152" s="20"/>
      <c r="J5152" s="20"/>
      <c r="K5152" s="20"/>
      <c r="M5152" s="20"/>
      <c r="O5152" s="116"/>
    </row>
    <row r="5153" spans="3:15" s="5" customFormat="1">
      <c r="C5153" s="120"/>
      <c r="G5153" s="20"/>
      <c r="I5153" s="20"/>
      <c r="J5153" s="20"/>
      <c r="K5153" s="20"/>
      <c r="M5153" s="20"/>
      <c r="O5153" s="116"/>
    </row>
    <row r="5154" spans="3:15" s="5" customFormat="1">
      <c r="C5154" s="120"/>
      <c r="G5154" s="20"/>
      <c r="I5154" s="20"/>
      <c r="J5154" s="20"/>
      <c r="K5154" s="20"/>
      <c r="M5154" s="20"/>
      <c r="O5154" s="116"/>
    </row>
    <row r="5155" spans="3:15" s="5" customFormat="1">
      <c r="C5155" s="120"/>
      <c r="G5155" s="20"/>
      <c r="I5155" s="20"/>
      <c r="J5155" s="20"/>
      <c r="K5155" s="20"/>
      <c r="M5155" s="20"/>
      <c r="O5155" s="116"/>
    </row>
    <row r="5156" spans="3:15" s="5" customFormat="1">
      <c r="C5156" s="120"/>
      <c r="G5156" s="20"/>
      <c r="I5156" s="20"/>
      <c r="J5156" s="20"/>
      <c r="K5156" s="20"/>
      <c r="M5156" s="20"/>
      <c r="O5156" s="116"/>
    </row>
    <row r="5157" spans="3:15" s="5" customFormat="1">
      <c r="C5157" s="120"/>
      <c r="G5157" s="20"/>
      <c r="I5157" s="20"/>
      <c r="J5157" s="20"/>
      <c r="K5157" s="20"/>
      <c r="M5157" s="20"/>
      <c r="O5157" s="116"/>
    </row>
    <row r="5158" spans="3:15" s="5" customFormat="1">
      <c r="C5158" s="120"/>
      <c r="G5158" s="20"/>
      <c r="I5158" s="20"/>
      <c r="J5158" s="20"/>
      <c r="K5158" s="20"/>
      <c r="M5158" s="20"/>
      <c r="O5158" s="116"/>
    </row>
    <row r="5159" spans="3:15" s="5" customFormat="1">
      <c r="C5159" s="120"/>
      <c r="G5159" s="20"/>
      <c r="I5159" s="20"/>
      <c r="J5159" s="20"/>
      <c r="K5159" s="20"/>
      <c r="M5159" s="20"/>
      <c r="O5159" s="116"/>
    </row>
    <row r="5160" spans="3:15" s="5" customFormat="1">
      <c r="C5160" s="120"/>
      <c r="G5160" s="20"/>
      <c r="I5160" s="20"/>
      <c r="J5160" s="20"/>
      <c r="K5160" s="20"/>
      <c r="M5160" s="20"/>
      <c r="O5160" s="116"/>
    </row>
    <row r="5161" spans="3:15" s="5" customFormat="1">
      <c r="C5161" s="120"/>
      <c r="G5161" s="20"/>
      <c r="I5161" s="20"/>
      <c r="J5161" s="20"/>
      <c r="K5161" s="20"/>
      <c r="M5161" s="20"/>
      <c r="O5161" s="116"/>
    </row>
    <row r="5162" spans="3:15" s="5" customFormat="1">
      <c r="C5162" s="120"/>
      <c r="G5162" s="20"/>
      <c r="I5162" s="20"/>
      <c r="J5162" s="20"/>
      <c r="K5162" s="20"/>
      <c r="M5162" s="20"/>
      <c r="O5162" s="116"/>
    </row>
    <row r="5163" spans="3:15" s="5" customFormat="1">
      <c r="C5163" s="120"/>
      <c r="G5163" s="20"/>
      <c r="I5163" s="20"/>
      <c r="J5163" s="20"/>
      <c r="K5163" s="20"/>
      <c r="M5163" s="20"/>
      <c r="O5163" s="116"/>
    </row>
    <row r="5164" spans="3:15" s="5" customFormat="1">
      <c r="C5164" s="120"/>
      <c r="G5164" s="20"/>
      <c r="I5164" s="20"/>
      <c r="J5164" s="20"/>
      <c r="K5164" s="20"/>
      <c r="M5164" s="20"/>
      <c r="O5164" s="116"/>
    </row>
    <row r="5165" spans="3:15" s="5" customFormat="1">
      <c r="C5165" s="120"/>
      <c r="G5165" s="20"/>
      <c r="I5165" s="20"/>
      <c r="J5165" s="20"/>
      <c r="K5165" s="20"/>
      <c r="M5165" s="20"/>
      <c r="O5165" s="116"/>
    </row>
    <row r="5166" spans="3:15" s="5" customFormat="1">
      <c r="C5166" s="120"/>
      <c r="G5166" s="20"/>
      <c r="I5166" s="20"/>
      <c r="J5166" s="20"/>
      <c r="K5166" s="20"/>
      <c r="M5166" s="20"/>
      <c r="O5166" s="116"/>
    </row>
    <row r="5167" spans="3:15" s="5" customFormat="1">
      <c r="C5167" s="120"/>
      <c r="G5167" s="20"/>
      <c r="I5167" s="20"/>
      <c r="J5167" s="20"/>
      <c r="K5167" s="20"/>
      <c r="M5167" s="20"/>
      <c r="O5167" s="116"/>
    </row>
    <row r="5168" spans="3:15" s="5" customFormat="1">
      <c r="C5168" s="120"/>
      <c r="G5168" s="20"/>
      <c r="I5168" s="20"/>
      <c r="J5168" s="20"/>
      <c r="K5168" s="20"/>
      <c r="M5168" s="20"/>
      <c r="O5168" s="116"/>
    </row>
    <row r="5169" spans="3:15" s="5" customFormat="1">
      <c r="C5169" s="120"/>
      <c r="G5169" s="20"/>
      <c r="I5169" s="20"/>
      <c r="J5169" s="20"/>
      <c r="K5169" s="20"/>
      <c r="M5169" s="20"/>
      <c r="O5169" s="116"/>
    </row>
    <row r="5170" spans="3:15" s="5" customFormat="1">
      <c r="C5170" s="120"/>
      <c r="G5170" s="20"/>
      <c r="I5170" s="20"/>
      <c r="J5170" s="20"/>
      <c r="K5170" s="20"/>
      <c r="M5170" s="20"/>
      <c r="O5170" s="116"/>
    </row>
    <row r="5171" spans="3:15" s="5" customFormat="1">
      <c r="C5171" s="120"/>
      <c r="G5171" s="20"/>
      <c r="I5171" s="20"/>
      <c r="J5171" s="20"/>
      <c r="K5171" s="20"/>
      <c r="M5171" s="20"/>
      <c r="O5171" s="116"/>
    </row>
    <row r="5172" spans="3:15" s="5" customFormat="1">
      <c r="C5172" s="120"/>
      <c r="G5172" s="20"/>
      <c r="I5172" s="20"/>
      <c r="J5172" s="20"/>
      <c r="K5172" s="20"/>
      <c r="M5172" s="20"/>
      <c r="O5172" s="116"/>
    </row>
    <row r="5173" spans="3:15" s="5" customFormat="1">
      <c r="C5173" s="120"/>
      <c r="G5173" s="20"/>
      <c r="I5173" s="20"/>
      <c r="J5173" s="20"/>
      <c r="K5173" s="20"/>
      <c r="M5173" s="20"/>
      <c r="O5173" s="116"/>
    </row>
    <row r="5174" spans="3:15" s="5" customFormat="1">
      <c r="C5174" s="120"/>
      <c r="G5174" s="20"/>
      <c r="I5174" s="20"/>
      <c r="J5174" s="20"/>
      <c r="K5174" s="20"/>
      <c r="M5174" s="20"/>
      <c r="O5174" s="116"/>
    </row>
    <row r="5175" spans="3:15" s="5" customFormat="1">
      <c r="C5175" s="120"/>
      <c r="G5175" s="20"/>
      <c r="I5175" s="20"/>
      <c r="J5175" s="20"/>
      <c r="K5175" s="20"/>
      <c r="M5175" s="20"/>
      <c r="O5175" s="116"/>
    </row>
    <row r="5176" spans="3:15" s="5" customFormat="1">
      <c r="C5176" s="120"/>
      <c r="G5176" s="20"/>
      <c r="I5176" s="20"/>
      <c r="J5176" s="20"/>
      <c r="K5176" s="20"/>
      <c r="M5176" s="20"/>
      <c r="O5176" s="116"/>
    </row>
    <row r="5177" spans="3:15" s="5" customFormat="1">
      <c r="C5177" s="120"/>
      <c r="G5177" s="20"/>
      <c r="I5177" s="20"/>
      <c r="J5177" s="20"/>
      <c r="K5177" s="20"/>
      <c r="M5177" s="20"/>
      <c r="O5177" s="116"/>
    </row>
    <row r="5178" spans="3:15" s="5" customFormat="1">
      <c r="C5178" s="120"/>
      <c r="G5178" s="20"/>
      <c r="I5178" s="20"/>
      <c r="J5178" s="20"/>
      <c r="K5178" s="20"/>
      <c r="M5178" s="20"/>
      <c r="O5178" s="116"/>
    </row>
    <row r="5179" spans="3:15" s="5" customFormat="1">
      <c r="C5179" s="120"/>
      <c r="G5179" s="20"/>
      <c r="I5179" s="20"/>
      <c r="J5179" s="20"/>
      <c r="K5179" s="20"/>
      <c r="M5179" s="20"/>
      <c r="O5179" s="116"/>
    </row>
    <row r="5180" spans="3:15" s="5" customFormat="1">
      <c r="C5180" s="120"/>
      <c r="G5180" s="20"/>
      <c r="I5180" s="20"/>
      <c r="J5180" s="20"/>
      <c r="K5180" s="20"/>
      <c r="M5180" s="20"/>
      <c r="O5180" s="116"/>
    </row>
    <row r="5181" spans="3:15" s="5" customFormat="1">
      <c r="C5181" s="120"/>
      <c r="G5181" s="20"/>
      <c r="I5181" s="20"/>
      <c r="J5181" s="20"/>
      <c r="K5181" s="20"/>
      <c r="M5181" s="20"/>
      <c r="O5181" s="116"/>
    </row>
    <row r="5182" spans="3:15" s="5" customFormat="1">
      <c r="C5182" s="120"/>
      <c r="G5182" s="20"/>
      <c r="I5182" s="20"/>
      <c r="J5182" s="20"/>
      <c r="K5182" s="20"/>
      <c r="M5182" s="20"/>
      <c r="O5182" s="116"/>
    </row>
    <row r="5183" spans="3:15" s="5" customFormat="1">
      <c r="C5183" s="120"/>
      <c r="G5183" s="20"/>
      <c r="I5183" s="20"/>
      <c r="J5183" s="20"/>
      <c r="K5183" s="20"/>
      <c r="M5183" s="20"/>
      <c r="O5183" s="116"/>
    </row>
    <row r="5184" spans="3:15" s="5" customFormat="1">
      <c r="C5184" s="120"/>
      <c r="G5184" s="20"/>
      <c r="I5184" s="20"/>
      <c r="J5184" s="20"/>
      <c r="K5184" s="20"/>
      <c r="M5184" s="20"/>
      <c r="O5184" s="116"/>
    </row>
    <row r="5185" spans="3:15" s="5" customFormat="1">
      <c r="C5185" s="120"/>
      <c r="G5185" s="20"/>
      <c r="I5185" s="20"/>
      <c r="J5185" s="20"/>
      <c r="K5185" s="20"/>
      <c r="M5185" s="20"/>
      <c r="O5185" s="116"/>
    </row>
    <row r="5186" spans="3:15" s="5" customFormat="1">
      <c r="C5186" s="120"/>
      <c r="G5186" s="20"/>
      <c r="I5186" s="20"/>
      <c r="J5186" s="20"/>
      <c r="K5186" s="20"/>
      <c r="M5186" s="20"/>
      <c r="O5186" s="116"/>
    </row>
    <row r="5187" spans="3:15" s="5" customFormat="1">
      <c r="C5187" s="120"/>
      <c r="G5187" s="20"/>
      <c r="I5187" s="20"/>
      <c r="J5187" s="20"/>
      <c r="K5187" s="20"/>
      <c r="M5187" s="20"/>
      <c r="O5187" s="116"/>
    </row>
    <row r="5188" spans="3:15" s="5" customFormat="1">
      <c r="C5188" s="120"/>
      <c r="G5188" s="20"/>
      <c r="I5188" s="20"/>
      <c r="J5188" s="20"/>
      <c r="K5188" s="20"/>
      <c r="M5188" s="20"/>
      <c r="O5188" s="116"/>
    </row>
    <row r="5189" spans="3:15" s="5" customFormat="1">
      <c r="C5189" s="120"/>
      <c r="G5189" s="20"/>
      <c r="I5189" s="20"/>
      <c r="J5189" s="20"/>
      <c r="K5189" s="20"/>
      <c r="M5189" s="20"/>
      <c r="O5189" s="116"/>
    </row>
    <row r="5190" spans="3:15" s="5" customFormat="1">
      <c r="C5190" s="120"/>
      <c r="G5190" s="20"/>
      <c r="I5190" s="20"/>
      <c r="J5190" s="20"/>
      <c r="K5190" s="20"/>
      <c r="M5190" s="20"/>
      <c r="O5190" s="116"/>
    </row>
    <row r="5191" spans="3:15" s="5" customFormat="1">
      <c r="C5191" s="120"/>
      <c r="G5191" s="20"/>
      <c r="I5191" s="20"/>
      <c r="J5191" s="20"/>
      <c r="K5191" s="20"/>
      <c r="M5191" s="20"/>
      <c r="O5191" s="116"/>
    </row>
    <row r="5192" spans="3:15" s="5" customFormat="1">
      <c r="C5192" s="120"/>
      <c r="G5192" s="20"/>
      <c r="I5192" s="20"/>
      <c r="J5192" s="20"/>
      <c r="K5192" s="20"/>
      <c r="M5192" s="20"/>
      <c r="O5192" s="116"/>
    </row>
    <row r="5193" spans="3:15" s="5" customFormat="1">
      <c r="C5193" s="120"/>
      <c r="G5193" s="20"/>
      <c r="I5193" s="20"/>
      <c r="J5193" s="20"/>
      <c r="K5193" s="20"/>
      <c r="M5193" s="20"/>
      <c r="O5193" s="116"/>
    </row>
    <row r="5194" spans="3:15" s="5" customFormat="1">
      <c r="C5194" s="120"/>
      <c r="G5194" s="20"/>
      <c r="I5194" s="20"/>
      <c r="J5194" s="20"/>
      <c r="K5194" s="20"/>
      <c r="M5194" s="20"/>
      <c r="O5194" s="116"/>
    </row>
    <row r="5195" spans="3:15" s="5" customFormat="1">
      <c r="C5195" s="120"/>
      <c r="G5195" s="20"/>
      <c r="I5195" s="20"/>
      <c r="J5195" s="20"/>
      <c r="K5195" s="20"/>
      <c r="M5195" s="20"/>
      <c r="O5195" s="116"/>
    </row>
    <row r="5196" spans="3:15" s="5" customFormat="1">
      <c r="C5196" s="120"/>
      <c r="G5196" s="20"/>
      <c r="I5196" s="20"/>
      <c r="J5196" s="20"/>
      <c r="K5196" s="20"/>
      <c r="M5196" s="20"/>
      <c r="O5196" s="116"/>
    </row>
    <row r="5197" spans="3:15" s="5" customFormat="1">
      <c r="C5197" s="120"/>
      <c r="G5197" s="20"/>
      <c r="I5197" s="20"/>
      <c r="J5197" s="20"/>
      <c r="K5197" s="20"/>
      <c r="M5197" s="20"/>
      <c r="O5197" s="116"/>
    </row>
    <row r="5198" spans="3:15" s="5" customFormat="1">
      <c r="C5198" s="120"/>
      <c r="G5198" s="20"/>
      <c r="I5198" s="20"/>
      <c r="J5198" s="20"/>
      <c r="K5198" s="20"/>
      <c r="M5198" s="20"/>
      <c r="O5198" s="116"/>
    </row>
    <row r="5199" spans="3:15" s="5" customFormat="1">
      <c r="C5199" s="120"/>
      <c r="G5199" s="20"/>
      <c r="I5199" s="20"/>
      <c r="J5199" s="20"/>
      <c r="K5199" s="20"/>
      <c r="M5199" s="20"/>
      <c r="O5199" s="116"/>
    </row>
    <row r="5200" spans="3:15" s="5" customFormat="1">
      <c r="C5200" s="120"/>
      <c r="G5200" s="20"/>
      <c r="I5200" s="20"/>
      <c r="J5200" s="20"/>
      <c r="K5200" s="20"/>
      <c r="M5200" s="20"/>
      <c r="O5200" s="116"/>
    </row>
    <row r="5201" spans="3:15" s="5" customFormat="1">
      <c r="C5201" s="120"/>
      <c r="G5201" s="20"/>
      <c r="I5201" s="20"/>
      <c r="J5201" s="20"/>
      <c r="K5201" s="20"/>
      <c r="M5201" s="20"/>
      <c r="O5201" s="116"/>
    </row>
    <row r="5202" spans="3:15" s="5" customFormat="1">
      <c r="C5202" s="120"/>
      <c r="G5202" s="20"/>
      <c r="I5202" s="20"/>
      <c r="J5202" s="20"/>
      <c r="K5202" s="20"/>
      <c r="M5202" s="20"/>
      <c r="O5202" s="116"/>
    </row>
    <row r="5203" spans="3:15" s="5" customFormat="1">
      <c r="C5203" s="120"/>
      <c r="G5203" s="20"/>
      <c r="I5203" s="20"/>
      <c r="J5203" s="20"/>
      <c r="K5203" s="20"/>
      <c r="M5203" s="20"/>
      <c r="O5203" s="116"/>
    </row>
    <row r="5204" spans="3:15" s="5" customFormat="1">
      <c r="C5204" s="120"/>
      <c r="G5204" s="20"/>
      <c r="I5204" s="20"/>
      <c r="J5204" s="20"/>
      <c r="K5204" s="20"/>
      <c r="M5204" s="20"/>
      <c r="O5204" s="116"/>
    </row>
    <row r="5205" spans="3:15" s="5" customFormat="1">
      <c r="C5205" s="120"/>
      <c r="G5205" s="20"/>
      <c r="I5205" s="20"/>
      <c r="J5205" s="20"/>
      <c r="K5205" s="20"/>
      <c r="M5205" s="20"/>
      <c r="O5205" s="116"/>
    </row>
    <row r="5206" spans="3:15" s="5" customFormat="1">
      <c r="C5206" s="120"/>
      <c r="G5206" s="20"/>
      <c r="I5206" s="20"/>
      <c r="J5206" s="20"/>
      <c r="K5206" s="20"/>
      <c r="M5206" s="20"/>
      <c r="O5206" s="116"/>
    </row>
    <row r="5207" spans="3:15" s="5" customFormat="1">
      <c r="C5207" s="120"/>
      <c r="G5207" s="20"/>
      <c r="I5207" s="20"/>
      <c r="J5207" s="20"/>
      <c r="K5207" s="20"/>
      <c r="M5207" s="20"/>
      <c r="O5207" s="116"/>
    </row>
    <row r="5208" spans="3:15" s="5" customFormat="1">
      <c r="C5208" s="120"/>
      <c r="G5208" s="20"/>
      <c r="I5208" s="20"/>
      <c r="J5208" s="20"/>
      <c r="K5208" s="20"/>
      <c r="M5208" s="20"/>
      <c r="O5208" s="116"/>
    </row>
    <row r="5209" spans="3:15" s="5" customFormat="1">
      <c r="C5209" s="120"/>
      <c r="G5209" s="20"/>
      <c r="I5209" s="20"/>
      <c r="J5209" s="20"/>
      <c r="K5209" s="20"/>
      <c r="M5209" s="20"/>
      <c r="O5209" s="116"/>
    </row>
    <row r="5210" spans="3:15" s="5" customFormat="1">
      <c r="C5210" s="120"/>
      <c r="G5210" s="20"/>
      <c r="I5210" s="20"/>
      <c r="J5210" s="20"/>
      <c r="K5210" s="20"/>
      <c r="M5210" s="20"/>
      <c r="O5210" s="116"/>
    </row>
    <row r="5211" spans="3:15" s="5" customFormat="1">
      <c r="C5211" s="120"/>
      <c r="G5211" s="20"/>
      <c r="I5211" s="20"/>
      <c r="J5211" s="20"/>
      <c r="K5211" s="20"/>
      <c r="M5211" s="20"/>
      <c r="O5211" s="116"/>
    </row>
    <row r="5212" spans="3:15" s="5" customFormat="1">
      <c r="C5212" s="120"/>
      <c r="G5212" s="20"/>
      <c r="I5212" s="20"/>
      <c r="J5212" s="20"/>
      <c r="K5212" s="20"/>
      <c r="M5212" s="20"/>
      <c r="O5212" s="116"/>
    </row>
    <row r="5213" spans="3:15" s="5" customFormat="1">
      <c r="C5213" s="120"/>
      <c r="G5213" s="20"/>
      <c r="I5213" s="20"/>
      <c r="J5213" s="20"/>
      <c r="K5213" s="20"/>
      <c r="M5213" s="20"/>
      <c r="O5213" s="116"/>
    </row>
    <row r="5214" spans="3:15" s="5" customFormat="1">
      <c r="C5214" s="120"/>
      <c r="G5214" s="20"/>
      <c r="I5214" s="20"/>
      <c r="J5214" s="20"/>
      <c r="K5214" s="20"/>
      <c r="M5214" s="20"/>
      <c r="O5214" s="116"/>
    </row>
    <row r="5215" spans="3:15" s="5" customFormat="1">
      <c r="C5215" s="120"/>
      <c r="G5215" s="20"/>
      <c r="I5215" s="20"/>
      <c r="J5215" s="20"/>
      <c r="K5215" s="20"/>
      <c r="M5215" s="20"/>
      <c r="O5215" s="116"/>
    </row>
    <row r="5216" spans="3:15" s="5" customFormat="1">
      <c r="C5216" s="120"/>
      <c r="G5216" s="20"/>
      <c r="I5216" s="20"/>
      <c r="J5216" s="20"/>
      <c r="K5216" s="20"/>
      <c r="M5216" s="20"/>
      <c r="O5216" s="116"/>
    </row>
    <row r="5217" spans="3:15" s="5" customFormat="1">
      <c r="C5217" s="120"/>
      <c r="G5217" s="20"/>
      <c r="I5217" s="20"/>
      <c r="J5217" s="20"/>
      <c r="K5217" s="20"/>
      <c r="M5217" s="20"/>
      <c r="O5217" s="116"/>
    </row>
    <row r="5218" spans="3:15" s="5" customFormat="1">
      <c r="C5218" s="120"/>
      <c r="G5218" s="20"/>
      <c r="I5218" s="20"/>
      <c r="J5218" s="20"/>
      <c r="K5218" s="20"/>
      <c r="M5218" s="20"/>
      <c r="O5218" s="116"/>
    </row>
    <row r="5219" spans="3:15" s="5" customFormat="1">
      <c r="C5219" s="120"/>
      <c r="G5219" s="20"/>
      <c r="I5219" s="20"/>
      <c r="J5219" s="20"/>
      <c r="K5219" s="20"/>
      <c r="M5219" s="20"/>
      <c r="O5219" s="116"/>
    </row>
    <row r="5220" spans="3:15" s="5" customFormat="1">
      <c r="C5220" s="120"/>
      <c r="G5220" s="20"/>
      <c r="I5220" s="20"/>
      <c r="J5220" s="20"/>
      <c r="K5220" s="20"/>
      <c r="M5220" s="20"/>
      <c r="O5220" s="116"/>
    </row>
    <row r="5221" spans="3:15" s="5" customFormat="1">
      <c r="C5221" s="120"/>
      <c r="G5221" s="20"/>
      <c r="I5221" s="20"/>
      <c r="J5221" s="20"/>
      <c r="K5221" s="20"/>
      <c r="M5221" s="20"/>
      <c r="O5221" s="116"/>
    </row>
    <row r="5222" spans="3:15" s="5" customFormat="1">
      <c r="C5222" s="120"/>
      <c r="G5222" s="20"/>
      <c r="I5222" s="20"/>
      <c r="J5222" s="20"/>
      <c r="K5222" s="20"/>
      <c r="M5222" s="20"/>
      <c r="O5222" s="116"/>
    </row>
    <row r="5223" spans="3:15" s="5" customFormat="1">
      <c r="C5223" s="120"/>
      <c r="G5223" s="20"/>
      <c r="I5223" s="20"/>
      <c r="J5223" s="20"/>
      <c r="K5223" s="20"/>
      <c r="M5223" s="20"/>
      <c r="O5223" s="116"/>
    </row>
    <row r="5224" spans="3:15" s="5" customFormat="1">
      <c r="C5224" s="120"/>
      <c r="G5224" s="20"/>
      <c r="I5224" s="20"/>
      <c r="J5224" s="20"/>
      <c r="K5224" s="20"/>
      <c r="M5224" s="20"/>
      <c r="O5224" s="116"/>
    </row>
    <row r="5225" spans="3:15" s="5" customFormat="1">
      <c r="C5225" s="120"/>
      <c r="G5225" s="20"/>
      <c r="I5225" s="20"/>
      <c r="J5225" s="20"/>
      <c r="K5225" s="20"/>
      <c r="M5225" s="20"/>
      <c r="O5225" s="116"/>
    </row>
    <row r="5226" spans="3:15" s="5" customFormat="1">
      <c r="C5226" s="120"/>
      <c r="G5226" s="20"/>
      <c r="I5226" s="20"/>
      <c r="J5226" s="20"/>
      <c r="K5226" s="20"/>
      <c r="M5226" s="20"/>
      <c r="O5226" s="116"/>
    </row>
    <row r="5227" spans="3:15" s="5" customFormat="1">
      <c r="C5227" s="120"/>
      <c r="G5227" s="20"/>
      <c r="I5227" s="20"/>
      <c r="J5227" s="20"/>
      <c r="K5227" s="20"/>
      <c r="M5227" s="20"/>
      <c r="O5227" s="116"/>
    </row>
    <row r="5228" spans="3:15" s="5" customFormat="1">
      <c r="C5228" s="120"/>
      <c r="G5228" s="20"/>
      <c r="I5228" s="20"/>
      <c r="J5228" s="20"/>
      <c r="K5228" s="20"/>
      <c r="M5228" s="20"/>
      <c r="O5228" s="116"/>
    </row>
    <row r="5229" spans="3:15" s="5" customFormat="1">
      <c r="C5229" s="120"/>
      <c r="G5229" s="20"/>
      <c r="I5229" s="20"/>
      <c r="J5229" s="20"/>
      <c r="K5229" s="20"/>
      <c r="M5229" s="20"/>
      <c r="O5229" s="116"/>
    </row>
    <row r="5230" spans="3:15" s="5" customFormat="1">
      <c r="C5230" s="120"/>
      <c r="G5230" s="20"/>
      <c r="I5230" s="20"/>
      <c r="J5230" s="20"/>
      <c r="K5230" s="20"/>
      <c r="M5230" s="20"/>
      <c r="O5230" s="116"/>
    </row>
    <row r="5231" spans="3:15" s="5" customFormat="1">
      <c r="C5231" s="120"/>
      <c r="G5231" s="20"/>
      <c r="I5231" s="20"/>
      <c r="J5231" s="20"/>
      <c r="K5231" s="20"/>
      <c r="M5231" s="20"/>
      <c r="O5231" s="116"/>
    </row>
    <row r="5232" spans="3:15" s="5" customFormat="1">
      <c r="C5232" s="120"/>
      <c r="G5232" s="20"/>
      <c r="I5232" s="20"/>
      <c r="J5232" s="20"/>
      <c r="K5232" s="20"/>
      <c r="M5232" s="20"/>
      <c r="O5232" s="116"/>
    </row>
    <row r="5233" spans="3:15" s="5" customFormat="1">
      <c r="C5233" s="120"/>
      <c r="G5233" s="20"/>
      <c r="I5233" s="20"/>
      <c r="J5233" s="20"/>
      <c r="K5233" s="20"/>
      <c r="M5233" s="20"/>
      <c r="O5233" s="116"/>
    </row>
    <row r="5234" spans="3:15" s="5" customFormat="1">
      <c r="C5234" s="120"/>
      <c r="G5234" s="20"/>
      <c r="I5234" s="20"/>
      <c r="J5234" s="20"/>
      <c r="K5234" s="20"/>
      <c r="M5234" s="20"/>
      <c r="O5234" s="116"/>
    </row>
    <row r="5235" spans="3:15" s="5" customFormat="1">
      <c r="C5235" s="120"/>
      <c r="G5235" s="20"/>
      <c r="I5235" s="20"/>
      <c r="J5235" s="20"/>
      <c r="K5235" s="20"/>
      <c r="M5235" s="20"/>
      <c r="O5235" s="116"/>
    </row>
    <row r="5236" spans="3:15" s="5" customFormat="1">
      <c r="C5236" s="120"/>
      <c r="G5236" s="20"/>
      <c r="I5236" s="20"/>
      <c r="J5236" s="20"/>
      <c r="K5236" s="20"/>
      <c r="M5236" s="20"/>
      <c r="O5236" s="116"/>
    </row>
    <row r="5237" spans="3:15" s="5" customFormat="1">
      <c r="C5237" s="120"/>
      <c r="G5237" s="20"/>
      <c r="I5237" s="20"/>
      <c r="J5237" s="20"/>
      <c r="K5237" s="20"/>
      <c r="M5237" s="20"/>
      <c r="O5237" s="116"/>
    </row>
    <row r="5238" spans="3:15" s="5" customFormat="1">
      <c r="C5238" s="120"/>
      <c r="G5238" s="20"/>
      <c r="I5238" s="20"/>
      <c r="J5238" s="20"/>
      <c r="K5238" s="20"/>
      <c r="M5238" s="20"/>
      <c r="O5238" s="116"/>
    </row>
    <row r="5239" spans="3:15" s="5" customFormat="1">
      <c r="C5239" s="120"/>
      <c r="G5239" s="20"/>
      <c r="I5239" s="20"/>
      <c r="J5239" s="20"/>
      <c r="K5239" s="20"/>
      <c r="M5239" s="20"/>
      <c r="O5239" s="116"/>
    </row>
    <row r="5240" spans="3:15" s="5" customFormat="1">
      <c r="C5240" s="120"/>
      <c r="G5240" s="20"/>
      <c r="I5240" s="20"/>
      <c r="J5240" s="20"/>
      <c r="K5240" s="20"/>
      <c r="M5240" s="20"/>
      <c r="O5240" s="116"/>
    </row>
    <row r="5241" spans="3:15" s="5" customFormat="1">
      <c r="C5241" s="120"/>
      <c r="G5241" s="20"/>
      <c r="I5241" s="20"/>
      <c r="J5241" s="20"/>
      <c r="K5241" s="20"/>
      <c r="M5241" s="20"/>
      <c r="O5241" s="116"/>
    </row>
    <row r="5242" spans="3:15" s="5" customFormat="1">
      <c r="C5242" s="120"/>
      <c r="G5242" s="20"/>
      <c r="I5242" s="20"/>
      <c r="J5242" s="20"/>
      <c r="K5242" s="20"/>
      <c r="M5242" s="20"/>
      <c r="O5242" s="116"/>
    </row>
    <row r="5243" spans="3:15" s="5" customFormat="1">
      <c r="C5243" s="120"/>
      <c r="G5243" s="20"/>
      <c r="I5243" s="20"/>
      <c r="J5243" s="20"/>
      <c r="K5243" s="20"/>
      <c r="M5243" s="20"/>
      <c r="O5243" s="116"/>
    </row>
    <row r="5244" spans="3:15" s="5" customFormat="1">
      <c r="C5244" s="120"/>
      <c r="G5244" s="20"/>
      <c r="I5244" s="20"/>
      <c r="J5244" s="20"/>
      <c r="K5244" s="20"/>
      <c r="M5244" s="20"/>
      <c r="O5244" s="116"/>
    </row>
    <row r="5245" spans="3:15" s="5" customFormat="1">
      <c r="C5245" s="120"/>
      <c r="G5245" s="20"/>
      <c r="I5245" s="20"/>
      <c r="J5245" s="20"/>
      <c r="K5245" s="20"/>
      <c r="M5245" s="20"/>
      <c r="O5245" s="116"/>
    </row>
    <row r="5246" spans="3:15" s="5" customFormat="1">
      <c r="C5246" s="120"/>
      <c r="G5246" s="20"/>
      <c r="I5246" s="20"/>
      <c r="J5246" s="20"/>
      <c r="K5246" s="20"/>
      <c r="M5246" s="20"/>
      <c r="O5246" s="116"/>
    </row>
    <row r="5247" spans="3:15" s="5" customFormat="1">
      <c r="C5247" s="120"/>
      <c r="G5247" s="20"/>
      <c r="I5247" s="20"/>
      <c r="J5247" s="20"/>
      <c r="K5247" s="20"/>
      <c r="M5247" s="20"/>
      <c r="O5247" s="116"/>
    </row>
    <row r="5248" spans="3:15" s="5" customFormat="1">
      <c r="C5248" s="120"/>
      <c r="G5248" s="20"/>
      <c r="I5248" s="20"/>
      <c r="J5248" s="20"/>
      <c r="K5248" s="20"/>
      <c r="M5248" s="20"/>
      <c r="O5248" s="116"/>
    </row>
    <row r="5249" spans="3:15" s="5" customFormat="1">
      <c r="C5249" s="120"/>
      <c r="G5249" s="20"/>
      <c r="I5249" s="20"/>
      <c r="J5249" s="20"/>
      <c r="K5249" s="20"/>
      <c r="M5249" s="20"/>
      <c r="O5249" s="116"/>
    </row>
    <row r="5250" spans="3:15" s="5" customFormat="1">
      <c r="C5250" s="120"/>
      <c r="G5250" s="20"/>
      <c r="I5250" s="20"/>
      <c r="J5250" s="20"/>
      <c r="K5250" s="20"/>
      <c r="M5250" s="20"/>
      <c r="O5250" s="116"/>
    </row>
    <row r="5251" spans="3:15" s="5" customFormat="1">
      <c r="C5251" s="120"/>
      <c r="G5251" s="20"/>
      <c r="I5251" s="20"/>
      <c r="J5251" s="20"/>
      <c r="K5251" s="20"/>
      <c r="M5251" s="20"/>
      <c r="O5251" s="116"/>
    </row>
    <row r="5252" spans="3:15" s="5" customFormat="1">
      <c r="C5252" s="120"/>
      <c r="G5252" s="20"/>
      <c r="I5252" s="20"/>
      <c r="J5252" s="20"/>
      <c r="K5252" s="20"/>
      <c r="M5252" s="20"/>
      <c r="O5252" s="116"/>
    </row>
    <row r="5253" spans="3:15" s="5" customFormat="1">
      <c r="C5253" s="120"/>
      <c r="G5253" s="20"/>
      <c r="I5253" s="20"/>
      <c r="J5253" s="20"/>
      <c r="K5253" s="20"/>
      <c r="M5253" s="20"/>
      <c r="O5253" s="116"/>
    </row>
    <row r="5254" spans="3:15" s="5" customFormat="1">
      <c r="C5254" s="120"/>
      <c r="G5254" s="20"/>
      <c r="I5254" s="20"/>
      <c r="J5254" s="20"/>
      <c r="K5254" s="20"/>
      <c r="M5254" s="20"/>
      <c r="O5254" s="116"/>
    </row>
    <row r="5255" spans="3:15" s="5" customFormat="1">
      <c r="C5255" s="120"/>
      <c r="G5255" s="20"/>
      <c r="I5255" s="20"/>
      <c r="J5255" s="20"/>
      <c r="K5255" s="20"/>
      <c r="M5255" s="20"/>
      <c r="O5255" s="116"/>
    </row>
    <row r="5256" spans="3:15" s="5" customFormat="1">
      <c r="C5256" s="120"/>
      <c r="G5256" s="20"/>
      <c r="I5256" s="20"/>
      <c r="J5256" s="20"/>
      <c r="K5256" s="20"/>
      <c r="M5256" s="20"/>
      <c r="O5256" s="116"/>
    </row>
    <row r="5257" spans="3:15" s="5" customFormat="1">
      <c r="C5257" s="120"/>
      <c r="G5257" s="20"/>
      <c r="I5257" s="20"/>
      <c r="J5257" s="20"/>
      <c r="K5257" s="20"/>
      <c r="M5257" s="20"/>
      <c r="O5257" s="116"/>
    </row>
    <row r="5258" spans="3:15" s="5" customFormat="1">
      <c r="C5258" s="120"/>
      <c r="G5258" s="20"/>
      <c r="I5258" s="20"/>
      <c r="J5258" s="20"/>
      <c r="K5258" s="20"/>
      <c r="M5258" s="20"/>
      <c r="O5258" s="116"/>
    </row>
    <row r="5259" spans="3:15" s="5" customFormat="1">
      <c r="C5259" s="120"/>
      <c r="G5259" s="20"/>
      <c r="I5259" s="20"/>
      <c r="J5259" s="20"/>
      <c r="K5259" s="20"/>
      <c r="M5259" s="20"/>
      <c r="O5259" s="116"/>
    </row>
    <row r="5260" spans="3:15" s="5" customFormat="1">
      <c r="C5260" s="120"/>
      <c r="G5260" s="20"/>
      <c r="I5260" s="20"/>
      <c r="J5260" s="20"/>
      <c r="K5260" s="20"/>
      <c r="M5260" s="20"/>
      <c r="O5260" s="116"/>
    </row>
    <row r="5261" spans="3:15" s="5" customFormat="1">
      <c r="C5261" s="120"/>
      <c r="G5261" s="20"/>
      <c r="I5261" s="20"/>
      <c r="J5261" s="20"/>
      <c r="K5261" s="20"/>
      <c r="M5261" s="20"/>
      <c r="O5261" s="116"/>
    </row>
    <row r="5262" spans="3:15" s="5" customFormat="1">
      <c r="C5262" s="120"/>
      <c r="G5262" s="20"/>
      <c r="I5262" s="20"/>
      <c r="J5262" s="20"/>
      <c r="K5262" s="20"/>
      <c r="M5262" s="20"/>
      <c r="O5262" s="116"/>
    </row>
    <row r="5263" spans="3:15" s="5" customFormat="1">
      <c r="C5263" s="120"/>
      <c r="G5263" s="20"/>
      <c r="I5263" s="20"/>
      <c r="J5263" s="20"/>
      <c r="K5263" s="20"/>
      <c r="M5263" s="20"/>
      <c r="O5263" s="116"/>
    </row>
    <row r="5264" spans="3:15" s="5" customFormat="1">
      <c r="C5264" s="120"/>
      <c r="G5264" s="20"/>
      <c r="I5264" s="20"/>
      <c r="J5264" s="20"/>
      <c r="K5264" s="20"/>
      <c r="M5264" s="20"/>
      <c r="O5264" s="116"/>
    </row>
    <row r="5265" spans="3:15" s="5" customFormat="1">
      <c r="C5265" s="120"/>
      <c r="G5265" s="20"/>
      <c r="I5265" s="20"/>
      <c r="J5265" s="20"/>
      <c r="K5265" s="20"/>
      <c r="M5265" s="20"/>
      <c r="O5265" s="116"/>
    </row>
    <row r="5266" spans="3:15" s="5" customFormat="1">
      <c r="C5266" s="120"/>
      <c r="G5266" s="20"/>
      <c r="I5266" s="20"/>
      <c r="J5266" s="20"/>
      <c r="K5266" s="20"/>
      <c r="M5266" s="20"/>
      <c r="O5266" s="116"/>
    </row>
    <row r="5267" spans="3:15" s="5" customFormat="1">
      <c r="C5267" s="120"/>
      <c r="G5267" s="20"/>
      <c r="I5267" s="20"/>
      <c r="J5267" s="20"/>
      <c r="K5267" s="20"/>
      <c r="M5267" s="20"/>
      <c r="O5267" s="116"/>
    </row>
    <row r="5268" spans="3:15" s="5" customFormat="1">
      <c r="C5268" s="120"/>
      <c r="G5268" s="20"/>
      <c r="I5268" s="20"/>
      <c r="J5268" s="20"/>
      <c r="K5268" s="20"/>
      <c r="M5268" s="20"/>
      <c r="O5268" s="116"/>
    </row>
    <row r="5269" spans="3:15" s="5" customFormat="1">
      <c r="C5269" s="120"/>
      <c r="G5269" s="20"/>
      <c r="I5269" s="20"/>
      <c r="J5269" s="20"/>
      <c r="K5269" s="20"/>
      <c r="M5269" s="20"/>
      <c r="O5269" s="116"/>
    </row>
    <row r="5270" spans="3:15" s="5" customFormat="1">
      <c r="C5270" s="120"/>
      <c r="G5270" s="20"/>
      <c r="I5270" s="20"/>
      <c r="J5270" s="20"/>
      <c r="K5270" s="20"/>
      <c r="M5270" s="20"/>
      <c r="O5270" s="116"/>
    </row>
    <row r="5271" spans="3:15" s="5" customFormat="1">
      <c r="C5271" s="120"/>
      <c r="G5271" s="20"/>
      <c r="I5271" s="20"/>
      <c r="J5271" s="20"/>
      <c r="K5271" s="20"/>
      <c r="M5271" s="20"/>
      <c r="O5271" s="116"/>
    </row>
    <row r="5272" spans="3:15" s="5" customFormat="1">
      <c r="C5272" s="120"/>
      <c r="G5272" s="20"/>
      <c r="I5272" s="20"/>
      <c r="J5272" s="20"/>
      <c r="K5272" s="20"/>
      <c r="M5272" s="20"/>
      <c r="O5272" s="116"/>
    </row>
    <row r="5273" spans="3:15" s="5" customFormat="1">
      <c r="C5273" s="120"/>
      <c r="G5273" s="20"/>
      <c r="I5273" s="20"/>
      <c r="J5273" s="20"/>
      <c r="K5273" s="20"/>
      <c r="M5273" s="20"/>
      <c r="O5273" s="116"/>
    </row>
    <row r="5274" spans="3:15" s="5" customFormat="1">
      <c r="C5274" s="120"/>
      <c r="G5274" s="20"/>
      <c r="I5274" s="20"/>
      <c r="J5274" s="20"/>
      <c r="K5274" s="20"/>
      <c r="M5274" s="20"/>
      <c r="O5274" s="116"/>
    </row>
    <row r="5275" spans="3:15" s="5" customFormat="1">
      <c r="C5275" s="120"/>
      <c r="G5275" s="20"/>
      <c r="I5275" s="20"/>
      <c r="J5275" s="20"/>
      <c r="K5275" s="20"/>
      <c r="M5275" s="20"/>
      <c r="O5275" s="116"/>
    </row>
    <row r="5276" spans="3:15" s="5" customFormat="1">
      <c r="C5276" s="120"/>
      <c r="G5276" s="20"/>
      <c r="I5276" s="20"/>
      <c r="J5276" s="20"/>
      <c r="K5276" s="20"/>
      <c r="M5276" s="20"/>
      <c r="O5276" s="116"/>
    </row>
    <row r="5277" spans="3:15" s="5" customFormat="1">
      <c r="C5277" s="120"/>
      <c r="G5277" s="20"/>
      <c r="I5277" s="20"/>
      <c r="J5277" s="20"/>
      <c r="K5277" s="20"/>
      <c r="M5277" s="20"/>
      <c r="O5277" s="116"/>
    </row>
    <row r="5278" spans="3:15" s="5" customFormat="1">
      <c r="C5278" s="120"/>
      <c r="G5278" s="20"/>
      <c r="I5278" s="20"/>
      <c r="J5278" s="20"/>
      <c r="K5278" s="20"/>
      <c r="M5278" s="20"/>
      <c r="O5278" s="116"/>
    </row>
    <row r="5279" spans="3:15" s="5" customFormat="1">
      <c r="C5279" s="120"/>
      <c r="G5279" s="20"/>
      <c r="I5279" s="20"/>
      <c r="J5279" s="20"/>
      <c r="K5279" s="20"/>
      <c r="M5279" s="20"/>
      <c r="O5279" s="116"/>
    </row>
    <row r="5280" spans="3:15" s="5" customFormat="1">
      <c r="C5280" s="120"/>
      <c r="G5280" s="20"/>
      <c r="I5280" s="20"/>
      <c r="J5280" s="20"/>
      <c r="K5280" s="20"/>
      <c r="M5280" s="20"/>
      <c r="O5280" s="116"/>
    </row>
    <row r="5281" spans="3:15" s="5" customFormat="1">
      <c r="C5281" s="120"/>
      <c r="G5281" s="20"/>
      <c r="I5281" s="20"/>
      <c r="J5281" s="20"/>
      <c r="K5281" s="20"/>
      <c r="M5281" s="20"/>
      <c r="O5281" s="116"/>
    </row>
    <row r="5282" spans="3:15" s="5" customFormat="1">
      <c r="C5282" s="120"/>
      <c r="G5282" s="20"/>
      <c r="I5282" s="20"/>
      <c r="J5282" s="20"/>
      <c r="K5282" s="20"/>
      <c r="M5282" s="20"/>
      <c r="O5282" s="116"/>
    </row>
    <row r="5283" spans="3:15" s="5" customFormat="1">
      <c r="C5283" s="120"/>
      <c r="G5283" s="20"/>
      <c r="I5283" s="20"/>
      <c r="J5283" s="20"/>
      <c r="K5283" s="20"/>
      <c r="M5283" s="20"/>
      <c r="O5283" s="116"/>
    </row>
    <row r="5284" spans="3:15" s="5" customFormat="1">
      <c r="C5284" s="120"/>
      <c r="G5284" s="20"/>
      <c r="I5284" s="20"/>
      <c r="J5284" s="20"/>
      <c r="K5284" s="20"/>
      <c r="M5284" s="20"/>
      <c r="O5284" s="116"/>
    </row>
    <row r="5285" spans="3:15" s="5" customFormat="1">
      <c r="C5285" s="120"/>
      <c r="G5285" s="20"/>
      <c r="I5285" s="20"/>
      <c r="J5285" s="20"/>
      <c r="K5285" s="20"/>
      <c r="M5285" s="20"/>
      <c r="O5285" s="116"/>
    </row>
    <row r="5286" spans="3:15" s="5" customFormat="1">
      <c r="C5286" s="120"/>
      <c r="G5286" s="20"/>
      <c r="I5286" s="20"/>
      <c r="J5286" s="20"/>
      <c r="K5286" s="20"/>
      <c r="M5286" s="20"/>
      <c r="O5286" s="116"/>
    </row>
    <row r="5287" spans="3:15" s="5" customFormat="1">
      <c r="C5287" s="120"/>
      <c r="G5287" s="20"/>
      <c r="I5287" s="20"/>
      <c r="J5287" s="20"/>
      <c r="K5287" s="20"/>
      <c r="M5287" s="20"/>
      <c r="O5287" s="116"/>
    </row>
    <row r="5288" spans="3:15" s="5" customFormat="1">
      <c r="C5288" s="120"/>
      <c r="G5288" s="20"/>
      <c r="I5288" s="20"/>
      <c r="J5288" s="20"/>
      <c r="K5288" s="20"/>
      <c r="M5288" s="20"/>
      <c r="O5288" s="116"/>
    </row>
    <row r="5289" spans="3:15" s="5" customFormat="1">
      <c r="C5289" s="120"/>
      <c r="G5289" s="20"/>
      <c r="I5289" s="20"/>
      <c r="J5289" s="20"/>
      <c r="K5289" s="20"/>
      <c r="M5289" s="20"/>
      <c r="O5289" s="116"/>
    </row>
    <row r="5290" spans="3:15" s="5" customFormat="1">
      <c r="C5290" s="120"/>
      <c r="G5290" s="20"/>
      <c r="I5290" s="20"/>
      <c r="J5290" s="20"/>
      <c r="K5290" s="20"/>
      <c r="M5290" s="20"/>
      <c r="O5290" s="116"/>
    </row>
    <row r="5291" spans="3:15" s="5" customFormat="1">
      <c r="C5291" s="120"/>
      <c r="G5291" s="20"/>
      <c r="I5291" s="20"/>
      <c r="J5291" s="20"/>
      <c r="K5291" s="20"/>
      <c r="M5291" s="20"/>
      <c r="O5291" s="116"/>
    </row>
    <row r="5292" spans="3:15" s="5" customFormat="1">
      <c r="C5292" s="120"/>
      <c r="G5292" s="20"/>
      <c r="I5292" s="20"/>
      <c r="J5292" s="20"/>
      <c r="K5292" s="20"/>
      <c r="M5292" s="20"/>
      <c r="O5292" s="116"/>
    </row>
    <row r="5293" spans="3:15" s="5" customFormat="1">
      <c r="C5293" s="120"/>
      <c r="G5293" s="20"/>
      <c r="I5293" s="20"/>
      <c r="J5293" s="20"/>
      <c r="K5293" s="20"/>
      <c r="M5293" s="20"/>
      <c r="O5293" s="116"/>
    </row>
    <row r="5294" spans="3:15" s="5" customFormat="1">
      <c r="C5294" s="120"/>
      <c r="G5294" s="20"/>
      <c r="I5294" s="20"/>
      <c r="J5294" s="20"/>
      <c r="K5294" s="20"/>
      <c r="M5294" s="20"/>
      <c r="O5294" s="116"/>
    </row>
    <row r="5295" spans="3:15" s="5" customFormat="1">
      <c r="C5295" s="120"/>
      <c r="G5295" s="20"/>
      <c r="I5295" s="20"/>
      <c r="J5295" s="20"/>
      <c r="K5295" s="20"/>
      <c r="M5295" s="20"/>
      <c r="O5295" s="116"/>
    </row>
    <row r="5296" spans="3:15" s="5" customFormat="1">
      <c r="C5296" s="120"/>
      <c r="G5296" s="20"/>
      <c r="I5296" s="20"/>
      <c r="J5296" s="20"/>
      <c r="K5296" s="20"/>
      <c r="M5296" s="20"/>
      <c r="O5296" s="116"/>
    </row>
    <row r="5297" spans="3:15" s="5" customFormat="1">
      <c r="C5297" s="120"/>
      <c r="G5297" s="20"/>
      <c r="I5297" s="20"/>
      <c r="J5297" s="20"/>
      <c r="K5297" s="20"/>
      <c r="M5297" s="20"/>
      <c r="O5297" s="116"/>
    </row>
    <row r="5298" spans="3:15" s="5" customFormat="1">
      <c r="C5298" s="120"/>
      <c r="G5298" s="20"/>
      <c r="I5298" s="20"/>
      <c r="J5298" s="20"/>
      <c r="K5298" s="20"/>
      <c r="M5298" s="20"/>
      <c r="O5298" s="116"/>
    </row>
    <row r="5299" spans="3:15" s="5" customFormat="1">
      <c r="C5299" s="120"/>
      <c r="G5299" s="20"/>
      <c r="I5299" s="20"/>
      <c r="J5299" s="20"/>
      <c r="K5299" s="20"/>
      <c r="M5299" s="20"/>
      <c r="O5299" s="116"/>
    </row>
    <row r="5300" spans="3:15" s="5" customFormat="1">
      <c r="C5300" s="120"/>
      <c r="G5300" s="20"/>
      <c r="I5300" s="20"/>
      <c r="J5300" s="20"/>
      <c r="K5300" s="20"/>
      <c r="M5300" s="20"/>
      <c r="O5300" s="116"/>
    </row>
    <row r="5301" spans="3:15" s="5" customFormat="1">
      <c r="C5301" s="120"/>
      <c r="G5301" s="20"/>
      <c r="I5301" s="20"/>
      <c r="J5301" s="20"/>
      <c r="K5301" s="20"/>
      <c r="M5301" s="20"/>
      <c r="O5301" s="116"/>
    </row>
    <row r="5302" spans="3:15" s="5" customFormat="1">
      <c r="C5302" s="120"/>
      <c r="G5302" s="20"/>
      <c r="I5302" s="20"/>
      <c r="J5302" s="20"/>
      <c r="K5302" s="20"/>
      <c r="M5302" s="20"/>
      <c r="O5302" s="116"/>
    </row>
    <row r="5303" spans="3:15" s="5" customFormat="1">
      <c r="C5303" s="120"/>
      <c r="G5303" s="20"/>
      <c r="I5303" s="20"/>
      <c r="J5303" s="20"/>
      <c r="K5303" s="20"/>
      <c r="M5303" s="20"/>
      <c r="O5303" s="116"/>
    </row>
    <row r="5304" spans="3:15" s="5" customFormat="1">
      <c r="C5304" s="120"/>
      <c r="G5304" s="20"/>
      <c r="I5304" s="20"/>
      <c r="J5304" s="20"/>
      <c r="K5304" s="20"/>
      <c r="M5304" s="20"/>
      <c r="O5304" s="116"/>
    </row>
    <row r="5305" spans="3:15" s="5" customFormat="1">
      <c r="C5305" s="120"/>
      <c r="G5305" s="20"/>
      <c r="I5305" s="20"/>
      <c r="J5305" s="20"/>
      <c r="K5305" s="20"/>
      <c r="M5305" s="20"/>
      <c r="O5305" s="116"/>
    </row>
    <row r="5306" spans="3:15" s="5" customFormat="1">
      <c r="C5306" s="120"/>
      <c r="G5306" s="20"/>
      <c r="I5306" s="20"/>
      <c r="J5306" s="20"/>
      <c r="K5306" s="20"/>
      <c r="M5306" s="20"/>
      <c r="O5306" s="116"/>
    </row>
    <row r="5307" spans="3:15" s="5" customFormat="1">
      <c r="C5307" s="120"/>
      <c r="G5307" s="20"/>
      <c r="I5307" s="20"/>
      <c r="J5307" s="20"/>
      <c r="K5307" s="20"/>
      <c r="M5307" s="20"/>
      <c r="O5307" s="116"/>
    </row>
    <row r="5308" spans="3:15" s="5" customFormat="1">
      <c r="C5308" s="120"/>
      <c r="G5308" s="20"/>
      <c r="I5308" s="20"/>
      <c r="J5308" s="20"/>
      <c r="K5308" s="20"/>
      <c r="M5308" s="20"/>
      <c r="O5308" s="116"/>
    </row>
    <row r="5309" spans="3:15" s="5" customFormat="1">
      <c r="C5309" s="120"/>
      <c r="G5309" s="20"/>
      <c r="I5309" s="20"/>
      <c r="J5309" s="20"/>
      <c r="K5309" s="20"/>
      <c r="M5309" s="20"/>
      <c r="O5309" s="116"/>
    </row>
    <row r="5310" spans="3:15" s="5" customFormat="1">
      <c r="C5310" s="120"/>
      <c r="G5310" s="20"/>
      <c r="I5310" s="20"/>
      <c r="J5310" s="20"/>
      <c r="K5310" s="20"/>
      <c r="M5310" s="20"/>
      <c r="O5310" s="116"/>
    </row>
    <row r="5311" spans="3:15" s="5" customFormat="1">
      <c r="C5311" s="120"/>
      <c r="G5311" s="20"/>
      <c r="I5311" s="20"/>
      <c r="J5311" s="20"/>
      <c r="K5311" s="20"/>
      <c r="M5311" s="20"/>
      <c r="O5311" s="116"/>
    </row>
    <row r="5312" spans="3:15" s="5" customFormat="1">
      <c r="C5312" s="120"/>
      <c r="G5312" s="20"/>
      <c r="I5312" s="20"/>
      <c r="J5312" s="20"/>
      <c r="K5312" s="20"/>
      <c r="M5312" s="20"/>
      <c r="O5312" s="116"/>
    </row>
    <row r="5313" spans="3:15" s="5" customFormat="1">
      <c r="C5313" s="120"/>
      <c r="G5313" s="20"/>
      <c r="I5313" s="20"/>
      <c r="J5313" s="20"/>
      <c r="K5313" s="20"/>
      <c r="M5313" s="20"/>
      <c r="O5313" s="116"/>
    </row>
    <row r="5314" spans="3:15" s="5" customFormat="1">
      <c r="C5314" s="120"/>
      <c r="G5314" s="20"/>
      <c r="I5314" s="20"/>
      <c r="J5314" s="20"/>
      <c r="K5314" s="20"/>
      <c r="M5314" s="20"/>
      <c r="O5314" s="116"/>
    </row>
    <row r="5315" spans="3:15" s="5" customFormat="1">
      <c r="C5315" s="120"/>
      <c r="G5315" s="20"/>
      <c r="I5315" s="20"/>
      <c r="J5315" s="20"/>
      <c r="K5315" s="20"/>
      <c r="M5315" s="20"/>
      <c r="O5315" s="116"/>
    </row>
    <row r="5316" spans="3:15" s="5" customFormat="1">
      <c r="C5316" s="120"/>
      <c r="G5316" s="20"/>
      <c r="I5316" s="20"/>
      <c r="J5316" s="20"/>
      <c r="K5316" s="20"/>
      <c r="M5316" s="20"/>
      <c r="O5316" s="116"/>
    </row>
    <row r="5317" spans="3:15" s="5" customFormat="1">
      <c r="C5317" s="120"/>
      <c r="G5317" s="20"/>
      <c r="I5317" s="20"/>
      <c r="J5317" s="20"/>
      <c r="K5317" s="20"/>
      <c r="M5317" s="20"/>
      <c r="O5317" s="116"/>
    </row>
    <row r="5318" spans="3:15" s="5" customFormat="1">
      <c r="C5318" s="120"/>
      <c r="G5318" s="20"/>
      <c r="I5318" s="20"/>
      <c r="J5318" s="20"/>
      <c r="K5318" s="20"/>
      <c r="M5318" s="20"/>
      <c r="O5318" s="116"/>
    </row>
    <row r="5319" spans="3:15" s="5" customFormat="1">
      <c r="C5319" s="120"/>
      <c r="G5319" s="20"/>
      <c r="I5319" s="20"/>
      <c r="J5319" s="20"/>
      <c r="K5319" s="20"/>
      <c r="M5319" s="20"/>
      <c r="O5319" s="116"/>
    </row>
    <row r="5320" spans="3:15" s="5" customFormat="1">
      <c r="C5320" s="120"/>
      <c r="G5320" s="20"/>
      <c r="I5320" s="20"/>
      <c r="J5320" s="20"/>
      <c r="K5320" s="20"/>
      <c r="M5320" s="20"/>
      <c r="O5320" s="116"/>
    </row>
    <row r="5321" spans="3:15" s="5" customFormat="1">
      <c r="C5321" s="120"/>
      <c r="G5321" s="20"/>
      <c r="I5321" s="20"/>
      <c r="J5321" s="20"/>
      <c r="K5321" s="20"/>
      <c r="M5321" s="20"/>
      <c r="O5321" s="116"/>
    </row>
    <row r="5322" spans="3:15" s="5" customFormat="1">
      <c r="C5322" s="120"/>
      <c r="G5322" s="20"/>
      <c r="I5322" s="20"/>
      <c r="J5322" s="20"/>
      <c r="K5322" s="20"/>
      <c r="M5322" s="20"/>
      <c r="O5322" s="116"/>
    </row>
    <row r="5323" spans="3:15" s="5" customFormat="1">
      <c r="C5323" s="120"/>
      <c r="G5323" s="20"/>
      <c r="I5323" s="20"/>
      <c r="J5323" s="20"/>
      <c r="K5323" s="20"/>
      <c r="M5323" s="20"/>
      <c r="O5323" s="116"/>
    </row>
    <row r="5324" spans="3:15" s="5" customFormat="1">
      <c r="C5324" s="120"/>
      <c r="G5324" s="20"/>
      <c r="I5324" s="20"/>
      <c r="J5324" s="20"/>
      <c r="K5324" s="20"/>
      <c r="M5324" s="20"/>
      <c r="O5324" s="116"/>
    </row>
    <row r="5325" spans="3:15" s="5" customFormat="1">
      <c r="C5325" s="120"/>
      <c r="G5325" s="20"/>
      <c r="I5325" s="20"/>
      <c r="J5325" s="20"/>
      <c r="K5325" s="20"/>
      <c r="M5325" s="20"/>
      <c r="O5325" s="116"/>
    </row>
    <row r="5326" spans="3:15" s="5" customFormat="1">
      <c r="C5326" s="120"/>
      <c r="G5326" s="20"/>
      <c r="I5326" s="20"/>
      <c r="J5326" s="20"/>
      <c r="K5326" s="20"/>
      <c r="M5326" s="20"/>
      <c r="O5326" s="116"/>
    </row>
    <row r="5327" spans="3:15" s="5" customFormat="1">
      <c r="C5327" s="120"/>
      <c r="G5327" s="20"/>
      <c r="I5327" s="20"/>
      <c r="J5327" s="20"/>
      <c r="K5327" s="20"/>
      <c r="M5327" s="20"/>
      <c r="O5327" s="116"/>
    </row>
    <row r="5328" spans="3:15" s="5" customFormat="1">
      <c r="C5328" s="120"/>
      <c r="G5328" s="20"/>
      <c r="I5328" s="20"/>
      <c r="J5328" s="20"/>
      <c r="K5328" s="20"/>
      <c r="M5328" s="20"/>
      <c r="O5328" s="116"/>
    </row>
    <row r="5329" spans="3:15" s="5" customFormat="1">
      <c r="C5329" s="120"/>
      <c r="G5329" s="20"/>
      <c r="I5329" s="20"/>
      <c r="J5329" s="20"/>
      <c r="K5329" s="20"/>
      <c r="M5329" s="20"/>
      <c r="O5329" s="116"/>
    </row>
    <row r="5330" spans="3:15" s="5" customFormat="1">
      <c r="C5330" s="120"/>
      <c r="G5330" s="20"/>
      <c r="I5330" s="20"/>
      <c r="J5330" s="20"/>
      <c r="K5330" s="20"/>
      <c r="M5330" s="20"/>
      <c r="O5330" s="116"/>
    </row>
    <row r="5331" spans="3:15" s="5" customFormat="1">
      <c r="C5331" s="120"/>
      <c r="G5331" s="20"/>
      <c r="I5331" s="20"/>
      <c r="J5331" s="20"/>
      <c r="K5331" s="20"/>
      <c r="M5331" s="20"/>
      <c r="O5331" s="116"/>
    </row>
    <row r="5332" spans="3:15" s="5" customFormat="1">
      <c r="C5332" s="120"/>
      <c r="G5332" s="20"/>
      <c r="I5332" s="20"/>
      <c r="J5332" s="20"/>
      <c r="K5332" s="20"/>
      <c r="M5332" s="20"/>
      <c r="O5332" s="116"/>
    </row>
    <row r="5333" spans="3:15" s="5" customFormat="1">
      <c r="C5333" s="120"/>
      <c r="G5333" s="20"/>
      <c r="I5333" s="20"/>
      <c r="J5333" s="20"/>
      <c r="K5333" s="20"/>
      <c r="M5333" s="20"/>
      <c r="O5333" s="116"/>
    </row>
    <row r="5334" spans="3:15" s="5" customFormat="1">
      <c r="C5334" s="120"/>
      <c r="G5334" s="20"/>
      <c r="I5334" s="20"/>
      <c r="J5334" s="20"/>
      <c r="K5334" s="20"/>
      <c r="M5334" s="20"/>
      <c r="O5334" s="116"/>
    </row>
    <row r="5335" spans="3:15" s="5" customFormat="1">
      <c r="C5335" s="120"/>
      <c r="G5335" s="20"/>
      <c r="I5335" s="20"/>
      <c r="J5335" s="20"/>
      <c r="K5335" s="20"/>
      <c r="M5335" s="20"/>
      <c r="O5335" s="116"/>
    </row>
    <row r="5336" spans="3:15" s="5" customFormat="1">
      <c r="C5336" s="120"/>
      <c r="G5336" s="20"/>
      <c r="I5336" s="20"/>
      <c r="J5336" s="20"/>
      <c r="K5336" s="20"/>
      <c r="M5336" s="20"/>
      <c r="O5336" s="116"/>
    </row>
    <row r="5337" spans="3:15" s="5" customFormat="1">
      <c r="C5337" s="120"/>
      <c r="G5337" s="20"/>
      <c r="I5337" s="20"/>
      <c r="J5337" s="20"/>
      <c r="K5337" s="20"/>
      <c r="M5337" s="20"/>
      <c r="O5337" s="116"/>
    </row>
    <row r="5338" spans="3:15" s="5" customFormat="1">
      <c r="C5338" s="120"/>
      <c r="G5338" s="20"/>
      <c r="I5338" s="20"/>
      <c r="J5338" s="20"/>
      <c r="K5338" s="20"/>
      <c r="M5338" s="20"/>
      <c r="O5338" s="116"/>
    </row>
    <row r="5339" spans="3:15" s="5" customFormat="1">
      <c r="C5339" s="120"/>
      <c r="G5339" s="20"/>
      <c r="I5339" s="20"/>
      <c r="J5339" s="20"/>
      <c r="K5339" s="20"/>
      <c r="M5339" s="20"/>
      <c r="O5339" s="116"/>
    </row>
    <row r="5340" spans="3:15" s="5" customFormat="1">
      <c r="C5340" s="120"/>
      <c r="G5340" s="20"/>
      <c r="I5340" s="20"/>
      <c r="J5340" s="20"/>
      <c r="K5340" s="20"/>
      <c r="M5340" s="20"/>
      <c r="O5340" s="116"/>
    </row>
    <row r="5341" spans="3:15" s="5" customFormat="1">
      <c r="C5341" s="120"/>
      <c r="G5341" s="20"/>
      <c r="I5341" s="20"/>
      <c r="J5341" s="20"/>
      <c r="K5341" s="20"/>
      <c r="M5341" s="20"/>
      <c r="O5341" s="116"/>
    </row>
    <row r="5342" spans="3:15" s="5" customFormat="1">
      <c r="C5342" s="120"/>
      <c r="G5342" s="20"/>
      <c r="I5342" s="20"/>
      <c r="J5342" s="20"/>
      <c r="K5342" s="20"/>
      <c r="M5342" s="20"/>
      <c r="O5342" s="116"/>
    </row>
    <row r="5343" spans="3:15" s="5" customFormat="1">
      <c r="C5343" s="120"/>
      <c r="G5343" s="20"/>
      <c r="I5343" s="20"/>
      <c r="J5343" s="20"/>
      <c r="K5343" s="20"/>
      <c r="M5343" s="20"/>
      <c r="O5343" s="116"/>
    </row>
    <row r="5344" spans="3:15" s="5" customFormat="1">
      <c r="C5344" s="120"/>
      <c r="G5344" s="20"/>
      <c r="I5344" s="20"/>
      <c r="J5344" s="20"/>
      <c r="K5344" s="20"/>
      <c r="M5344" s="20"/>
      <c r="O5344" s="116"/>
    </row>
    <row r="5345" spans="3:15" s="5" customFormat="1">
      <c r="C5345" s="120"/>
      <c r="G5345" s="20"/>
      <c r="I5345" s="20"/>
      <c r="J5345" s="20"/>
      <c r="K5345" s="20"/>
      <c r="M5345" s="20"/>
      <c r="O5345" s="116"/>
    </row>
    <row r="5346" spans="3:15" s="5" customFormat="1">
      <c r="C5346" s="120"/>
      <c r="G5346" s="20"/>
      <c r="I5346" s="20"/>
      <c r="J5346" s="20"/>
      <c r="K5346" s="20"/>
      <c r="M5346" s="20"/>
      <c r="O5346" s="116"/>
    </row>
    <row r="5347" spans="3:15" s="5" customFormat="1">
      <c r="C5347" s="120"/>
      <c r="G5347" s="20"/>
      <c r="I5347" s="20"/>
      <c r="J5347" s="20"/>
      <c r="K5347" s="20"/>
      <c r="M5347" s="20"/>
      <c r="O5347" s="116"/>
    </row>
    <row r="5348" spans="3:15" s="5" customFormat="1">
      <c r="C5348" s="120"/>
      <c r="G5348" s="20"/>
      <c r="I5348" s="20"/>
      <c r="J5348" s="20"/>
      <c r="K5348" s="20"/>
      <c r="M5348" s="20"/>
      <c r="O5348" s="116"/>
    </row>
    <row r="5349" spans="3:15" s="5" customFormat="1">
      <c r="C5349" s="120"/>
      <c r="G5349" s="20"/>
      <c r="I5349" s="20"/>
      <c r="J5349" s="20"/>
      <c r="K5349" s="20"/>
      <c r="M5349" s="20"/>
      <c r="O5349" s="116"/>
    </row>
    <row r="5350" spans="3:15" s="5" customFormat="1">
      <c r="C5350" s="120"/>
      <c r="G5350" s="20"/>
      <c r="I5350" s="20"/>
      <c r="J5350" s="20"/>
      <c r="K5350" s="20"/>
      <c r="M5350" s="20"/>
      <c r="O5350" s="116"/>
    </row>
    <row r="5351" spans="3:15" s="5" customFormat="1">
      <c r="C5351" s="120"/>
      <c r="G5351" s="20"/>
      <c r="I5351" s="20"/>
      <c r="J5351" s="20"/>
      <c r="K5351" s="20"/>
      <c r="M5351" s="20"/>
      <c r="O5351" s="116"/>
    </row>
    <row r="5352" spans="3:15" s="5" customFormat="1">
      <c r="C5352" s="120"/>
      <c r="G5352" s="20"/>
      <c r="I5352" s="20"/>
      <c r="J5352" s="20"/>
      <c r="K5352" s="20"/>
      <c r="M5352" s="20"/>
      <c r="O5352" s="116"/>
    </row>
    <row r="5353" spans="3:15" s="5" customFormat="1">
      <c r="C5353" s="120"/>
      <c r="G5353" s="20"/>
      <c r="I5353" s="20"/>
      <c r="J5353" s="20"/>
      <c r="K5353" s="20"/>
      <c r="M5353" s="20"/>
      <c r="O5353" s="116"/>
    </row>
    <row r="5354" spans="3:15" s="5" customFormat="1">
      <c r="C5354" s="120"/>
      <c r="G5354" s="20"/>
      <c r="I5354" s="20"/>
      <c r="J5354" s="20"/>
      <c r="K5354" s="20"/>
      <c r="M5354" s="20"/>
      <c r="O5354" s="116"/>
    </row>
    <row r="5355" spans="3:15" s="5" customFormat="1">
      <c r="C5355" s="120"/>
      <c r="G5355" s="20"/>
      <c r="I5355" s="20"/>
      <c r="J5355" s="20"/>
      <c r="K5355" s="20"/>
      <c r="M5355" s="20"/>
      <c r="O5355" s="116"/>
    </row>
    <row r="5356" spans="3:15" s="5" customFormat="1">
      <c r="C5356" s="120"/>
      <c r="G5356" s="20"/>
      <c r="I5356" s="20"/>
      <c r="J5356" s="20"/>
      <c r="K5356" s="20"/>
      <c r="M5356" s="20"/>
      <c r="O5356" s="116"/>
    </row>
    <row r="5357" spans="3:15" s="5" customFormat="1">
      <c r="C5357" s="120"/>
      <c r="G5357" s="20"/>
      <c r="I5357" s="20"/>
      <c r="J5357" s="20"/>
      <c r="K5357" s="20"/>
      <c r="M5357" s="20"/>
      <c r="O5357" s="116"/>
    </row>
    <row r="5358" spans="3:15" s="5" customFormat="1">
      <c r="C5358" s="120"/>
      <c r="G5358" s="20"/>
      <c r="I5358" s="20"/>
      <c r="J5358" s="20"/>
      <c r="K5358" s="20"/>
      <c r="M5358" s="20"/>
      <c r="O5358" s="116"/>
    </row>
    <row r="5359" spans="3:15" s="5" customFormat="1">
      <c r="C5359" s="120"/>
      <c r="G5359" s="20"/>
      <c r="I5359" s="20"/>
      <c r="J5359" s="20"/>
      <c r="K5359" s="20"/>
      <c r="M5359" s="20"/>
      <c r="O5359" s="116"/>
    </row>
    <row r="5360" spans="3:15" s="5" customFormat="1">
      <c r="C5360" s="120"/>
      <c r="G5360" s="20"/>
      <c r="I5360" s="20"/>
      <c r="J5360" s="20"/>
      <c r="K5360" s="20"/>
      <c r="M5360" s="20"/>
      <c r="O5360" s="116"/>
    </row>
    <row r="5361" spans="3:15" s="5" customFormat="1">
      <c r="C5361" s="120"/>
      <c r="G5361" s="20"/>
      <c r="I5361" s="20"/>
      <c r="J5361" s="20"/>
      <c r="K5361" s="20"/>
      <c r="M5361" s="20"/>
      <c r="O5361" s="116"/>
    </row>
    <row r="5362" spans="3:15" s="5" customFormat="1">
      <c r="C5362" s="120"/>
      <c r="G5362" s="20"/>
      <c r="I5362" s="20"/>
      <c r="J5362" s="20"/>
      <c r="K5362" s="20"/>
      <c r="M5362" s="20"/>
      <c r="O5362" s="116"/>
    </row>
    <row r="5363" spans="3:15" s="5" customFormat="1">
      <c r="C5363" s="120"/>
      <c r="G5363" s="20"/>
      <c r="I5363" s="20"/>
      <c r="J5363" s="20"/>
      <c r="K5363" s="20"/>
      <c r="M5363" s="20"/>
      <c r="O5363" s="116"/>
    </row>
    <row r="5364" spans="3:15" s="5" customFormat="1">
      <c r="C5364" s="120"/>
      <c r="G5364" s="20"/>
      <c r="I5364" s="20"/>
      <c r="J5364" s="20"/>
      <c r="K5364" s="20"/>
      <c r="M5364" s="20"/>
      <c r="O5364" s="116"/>
    </row>
    <row r="5365" spans="3:15" s="5" customFormat="1">
      <c r="C5365" s="120"/>
      <c r="G5365" s="20"/>
      <c r="I5365" s="20"/>
      <c r="J5365" s="20"/>
      <c r="K5365" s="20"/>
      <c r="M5365" s="20"/>
      <c r="O5365" s="116"/>
    </row>
    <row r="5366" spans="3:15" s="5" customFormat="1">
      <c r="C5366" s="120"/>
      <c r="G5366" s="20"/>
      <c r="I5366" s="20"/>
      <c r="J5366" s="20"/>
      <c r="K5366" s="20"/>
      <c r="M5366" s="20"/>
      <c r="O5366" s="116"/>
    </row>
    <row r="5367" spans="3:15" s="5" customFormat="1">
      <c r="C5367" s="120"/>
      <c r="G5367" s="20"/>
      <c r="I5367" s="20"/>
      <c r="J5367" s="20"/>
      <c r="K5367" s="20"/>
      <c r="M5367" s="20"/>
      <c r="O5367" s="116"/>
    </row>
    <row r="5368" spans="3:15" s="5" customFormat="1">
      <c r="C5368" s="120"/>
      <c r="G5368" s="20"/>
      <c r="I5368" s="20"/>
      <c r="J5368" s="20"/>
      <c r="K5368" s="20"/>
      <c r="M5368" s="20"/>
      <c r="O5368" s="116"/>
    </row>
    <row r="5369" spans="3:15" s="5" customFormat="1">
      <c r="C5369" s="120"/>
      <c r="G5369" s="20"/>
      <c r="I5369" s="20"/>
      <c r="J5369" s="20"/>
      <c r="K5369" s="20"/>
      <c r="M5369" s="20"/>
      <c r="O5369" s="116"/>
    </row>
    <row r="5370" spans="3:15" s="5" customFormat="1">
      <c r="C5370" s="120"/>
      <c r="G5370" s="20"/>
      <c r="I5370" s="20"/>
      <c r="J5370" s="20"/>
      <c r="K5370" s="20"/>
      <c r="M5370" s="20"/>
      <c r="O5370" s="116"/>
    </row>
    <row r="5371" spans="3:15" s="5" customFormat="1">
      <c r="C5371" s="120"/>
      <c r="G5371" s="20"/>
      <c r="I5371" s="20"/>
      <c r="J5371" s="20"/>
      <c r="K5371" s="20"/>
      <c r="M5371" s="20"/>
      <c r="O5371" s="116"/>
    </row>
    <row r="5372" spans="3:15" s="5" customFormat="1">
      <c r="C5372" s="120"/>
      <c r="G5372" s="20"/>
      <c r="I5372" s="20"/>
      <c r="J5372" s="20"/>
      <c r="K5372" s="20"/>
      <c r="M5372" s="20"/>
      <c r="O5372" s="116"/>
    </row>
    <row r="5373" spans="3:15" s="5" customFormat="1">
      <c r="C5373" s="120"/>
      <c r="G5373" s="20"/>
      <c r="I5373" s="20"/>
      <c r="J5373" s="20"/>
      <c r="K5373" s="20"/>
      <c r="M5373" s="20"/>
      <c r="O5373" s="116"/>
    </row>
    <row r="5374" spans="3:15" s="5" customFormat="1">
      <c r="C5374" s="120"/>
      <c r="G5374" s="20"/>
      <c r="I5374" s="20"/>
      <c r="J5374" s="20"/>
      <c r="K5374" s="20"/>
      <c r="M5374" s="20"/>
      <c r="O5374" s="116"/>
    </row>
    <row r="5375" spans="3:15" s="5" customFormat="1">
      <c r="C5375" s="120"/>
      <c r="G5375" s="20"/>
      <c r="I5375" s="20"/>
      <c r="J5375" s="20"/>
      <c r="K5375" s="20"/>
      <c r="M5375" s="20"/>
      <c r="O5375" s="116"/>
    </row>
    <row r="5376" spans="3:15" s="5" customFormat="1">
      <c r="C5376" s="120"/>
      <c r="G5376" s="20"/>
      <c r="I5376" s="20"/>
      <c r="J5376" s="20"/>
      <c r="K5376" s="20"/>
      <c r="M5376" s="20"/>
      <c r="O5376" s="116"/>
    </row>
    <row r="5377" spans="3:15" s="5" customFormat="1">
      <c r="C5377" s="120"/>
      <c r="G5377" s="20"/>
      <c r="I5377" s="20"/>
      <c r="J5377" s="20"/>
      <c r="K5377" s="20"/>
      <c r="M5377" s="20"/>
      <c r="O5377" s="116"/>
    </row>
    <row r="5378" spans="3:15" s="5" customFormat="1">
      <c r="C5378" s="120"/>
      <c r="G5378" s="20"/>
      <c r="I5378" s="20"/>
      <c r="J5378" s="20"/>
      <c r="K5378" s="20"/>
      <c r="M5378" s="20"/>
      <c r="O5378" s="116"/>
    </row>
    <row r="5379" spans="3:15" s="5" customFormat="1">
      <c r="C5379" s="120"/>
      <c r="G5379" s="20"/>
      <c r="I5379" s="20"/>
      <c r="J5379" s="20"/>
      <c r="K5379" s="20"/>
      <c r="M5379" s="20"/>
      <c r="O5379" s="116"/>
    </row>
    <row r="5380" spans="3:15" s="5" customFormat="1">
      <c r="C5380" s="120"/>
      <c r="G5380" s="20"/>
      <c r="I5380" s="20"/>
      <c r="J5380" s="20"/>
      <c r="K5380" s="20"/>
      <c r="M5380" s="20"/>
      <c r="O5380" s="116"/>
    </row>
    <row r="5381" spans="3:15" s="5" customFormat="1">
      <c r="C5381" s="120"/>
      <c r="G5381" s="20"/>
      <c r="I5381" s="20"/>
      <c r="J5381" s="20"/>
      <c r="K5381" s="20"/>
      <c r="M5381" s="20"/>
      <c r="O5381" s="116"/>
    </row>
    <row r="5382" spans="3:15" s="5" customFormat="1">
      <c r="C5382" s="120"/>
      <c r="G5382" s="20"/>
      <c r="I5382" s="20"/>
      <c r="J5382" s="20"/>
      <c r="K5382" s="20"/>
      <c r="M5382" s="20"/>
      <c r="O5382" s="116"/>
    </row>
    <row r="5383" spans="3:15" s="5" customFormat="1">
      <c r="C5383" s="120"/>
      <c r="G5383" s="20"/>
      <c r="I5383" s="20"/>
      <c r="J5383" s="20"/>
      <c r="K5383" s="20"/>
      <c r="M5383" s="20"/>
      <c r="O5383" s="116"/>
    </row>
    <row r="5384" spans="3:15" s="5" customFormat="1">
      <c r="C5384" s="120"/>
      <c r="G5384" s="20"/>
      <c r="I5384" s="20"/>
      <c r="J5384" s="20"/>
      <c r="K5384" s="20"/>
      <c r="M5384" s="20"/>
      <c r="O5384" s="116"/>
    </row>
    <row r="5385" spans="3:15" s="5" customFormat="1">
      <c r="C5385" s="120"/>
      <c r="G5385" s="20"/>
      <c r="I5385" s="20"/>
      <c r="J5385" s="20"/>
      <c r="K5385" s="20"/>
      <c r="M5385" s="20"/>
      <c r="O5385" s="116"/>
    </row>
    <row r="5386" spans="3:15" s="5" customFormat="1">
      <c r="C5386" s="120"/>
      <c r="G5386" s="20"/>
      <c r="I5386" s="20"/>
      <c r="J5386" s="20"/>
      <c r="K5386" s="20"/>
      <c r="M5386" s="20"/>
      <c r="O5386" s="116"/>
    </row>
    <row r="5387" spans="3:15" s="5" customFormat="1">
      <c r="C5387" s="120"/>
      <c r="G5387" s="20"/>
      <c r="I5387" s="20"/>
      <c r="J5387" s="20"/>
      <c r="K5387" s="20"/>
      <c r="M5387" s="20"/>
      <c r="O5387" s="116"/>
    </row>
    <row r="5388" spans="3:15" s="5" customFormat="1">
      <c r="C5388" s="120"/>
      <c r="G5388" s="20"/>
      <c r="I5388" s="20"/>
      <c r="J5388" s="20"/>
      <c r="K5388" s="20"/>
      <c r="M5388" s="20"/>
      <c r="O5388" s="116"/>
    </row>
    <row r="5389" spans="3:15" s="5" customFormat="1">
      <c r="C5389" s="120"/>
      <c r="G5389" s="20"/>
      <c r="I5389" s="20"/>
      <c r="J5389" s="20"/>
      <c r="K5389" s="20"/>
      <c r="M5389" s="20"/>
      <c r="O5389" s="116"/>
    </row>
    <row r="5390" spans="3:15" s="5" customFormat="1">
      <c r="C5390" s="120"/>
      <c r="G5390" s="20"/>
      <c r="I5390" s="20"/>
      <c r="J5390" s="20"/>
      <c r="K5390" s="20"/>
      <c r="M5390" s="20"/>
      <c r="O5390" s="116"/>
    </row>
    <row r="5391" spans="3:15" s="5" customFormat="1">
      <c r="C5391" s="120"/>
      <c r="G5391" s="20"/>
      <c r="I5391" s="20"/>
      <c r="J5391" s="20"/>
      <c r="K5391" s="20"/>
      <c r="M5391" s="20"/>
      <c r="O5391" s="116"/>
    </row>
    <row r="5392" spans="3:15" s="5" customFormat="1">
      <c r="C5392" s="120"/>
      <c r="G5392" s="20"/>
      <c r="I5392" s="20"/>
      <c r="J5392" s="20"/>
      <c r="K5392" s="20"/>
      <c r="M5392" s="20"/>
      <c r="O5392" s="116"/>
    </row>
    <row r="5393" spans="3:15" s="5" customFormat="1">
      <c r="C5393" s="120"/>
      <c r="G5393" s="20"/>
      <c r="I5393" s="20"/>
      <c r="J5393" s="20"/>
      <c r="K5393" s="20"/>
      <c r="M5393" s="20"/>
      <c r="O5393" s="116"/>
    </row>
    <row r="5394" spans="3:15" s="5" customFormat="1">
      <c r="C5394" s="120"/>
      <c r="G5394" s="20"/>
      <c r="I5394" s="20"/>
      <c r="J5394" s="20"/>
      <c r="K5394" s="20"/>
      <c r="M5394" s="20"/>
      <c r="O5394" s="116"/>
    </row>
    <row r="5395" spans="3:15" s="5" customFormat="1">
      <c r="C5395" s="120"/>
      <c r="G5395" s="20"/>
      <c r="I5395" s="20"/>
      <c r="J5395" s="20"/>
      <c r="K5395" s="20"/>
      <c r="M5395" s="20"/>
      <c r="O5395" s="116"/>
    </row>
    <row r="5396" spans="3:15" s="5" customFormat="1">
      <c r="C5396" s="120"/>
      <c r="G5396" s="20"/>
      <c r="I5396" s="20"/>
      <c r="J5396" s="20"/>
      <c r="K5396" s="20"/>
      <c r="M5396" s="20"/>
      <c r="O5396" s="116"/>
    </row>
    <row r="5397" spans="3:15" s="5" customFormat="1">
      <c r="C5397" s="120"/>
      <c r="G5397" s="20"/>
      <c r="I5397" s="20"/>
      <c r="J5397" s="20"/>
      <c r="K5397" s="20"/>
      <c r="M5397" s="20"/>
      <c r="O5397" s="116"/>
    </row>
    <row r="5398" spans="3:15" s="5" customFormat="1">
      <c r="C5398" s="120"/>
      <c r="G5398" s="20"/>
      <c r="I5398" s="20"/>
      <c r="J5398" s="20"/>
      <c r="K5398" s="20"/>
      <c r="M5398" s="20"/>
      <c r="O5398" s="116"/>
    </row>
    <row r="5399" spans="3:15" s="5" customFormat="1">
      <c r="C5399" s="120"/>
      <c r="G5399" s="20"/>
      <c r="I5399" s="20"/>
      <c r="J5399" s="20"/>
      <c r="K5399" s="20"/>
      <c r="M5399" s="20"/>
      <c r="O5399" s="116"/>
    </row>
    <row r="5400" spans="3:15" s="5" customFormat="1">
      <c r="C5400" s="120"/>
      <c r="G5400" s="20"/>
      <c r="I5400" s="20"/>
      <c r="J5400" s="20"/>
      <c r="K5400" s="20"/>
      <c r="M5400" s="20"/>
      <c r="O5400" s="116"/>
    </row>
    <row r="5401" spans="3:15" s="5" customFormat="1">
      <c r="C5401" s="120"/>
      <c r="G5401" s="20"/>
      <c r="I5401" s="20"/>
      <c r="J5401" s="20"/>
      <c r="K5401" s="20"/>
      <c r="M5401" s="20"/>
      <c r="O5401" s="116"/>
    </row>
    <row r="5402" spans="3:15" s="5" customFormat="1">
      <c r="C5402" s="120"/>
      <c r="G5402" s="20"/>
      <c r="I5402" s="20"/>
      <c r="J5402" s="20"/>
      <c r="K5402" s="20"/>
      <c r="M5402" s="20"/>
      <c r="O5402" s="116"/>
    </row>
    <row r="5403" spans="3:15" s="5" customFormat="1">
      <c r="C5403" s="120"/>
      <c r="G5403" s="20"/>
      <c r="I5403" s="20"/>
      <c r="J5403" s="20"/>
      <c r="K5403" s="20"/>
      <c r="M5403" s="20"/>
      <c r="O5403" s="116"/>
    </row>
    <row r="5404" spans="3:15" s="5" customFormat="1">
      <c r="C5404" s="120"/>
      <c r="G5404" s="20"/>
      <c r="I5404" s="20"/>
      <c r="J5404" s="20"/>
      <c r="K5404" s="20"/>
      <c r="M5404" s="20"/>
      <c r="O5404" s="116"/>
    </row>
    <row r="5405" spans="3:15" s="5" customFormat="1">
      <c r="C5405" s="120"/>
      <c r="G5405" s="20"/>
      <c r="I5405" s="20"/>
      <c r="J5405" s="20"/>
      <c r="K5405" s="20"/>
      <c r="M5405" s="20"/>
      <c r="O5405" s="116"/>
    </row>
    <row r="5406" spans="3:15" s="5" customFormat="1">
      <c r="C5406" s="120"/>
      <c r="G5406" s="20"/>
      <c r="I5406" s="20"/>
      <c r="J5406" s="20"/>
      <c r="K5406" s="20"/>
      <c r="M5406" s="20"/>
      <c r="O5406" s="116"/>
    </row>
    <row r="5407" spans="3:15" s="5" customFormat="1">
      <c r="C5407" s="120"/>
      <c r="G5407" s="20"/>
      <c r="I5407" s="20"/>
      <c r="J5407" s="20"/>
      <c r="K5407" s="20"/>
      <c r="M5407" s="20"/>
      <c r="O5407" s="116"/>
    </row>
    <row r="5408" spans="3:15" s="5" customFormat="1">
      <c r="C5408" s="120"/>
      <c r="G5408" s="20"/>
      <c r="I5408" s="20"/>
      <c r="J5408" s="20"/>
      <c r="K5408" s="20"/>
      <c r="M5408" s="20"/>
      <c r="O5408" s="116"/>
    </row>
    <row r="5409" spans="3:15" s="5" customFormat="1">
      <c r="C5409" s="120"/>
      <c r="G5409" s="20"/>
      <c r="I5409" s="20"/>
      <c r="J5409" s="20"/>
      <c r="K5409" s="20"/>
      <c r="M5409" s="20"/>
      <c r="O5409" s="116"/>
    </row>
    <row r="5410" spans="3:15" s="5" customFormat="1">
      <c r="C5410" s="120"/>
      <c r="G5410" s="20"/>
      <c r="I5410" s="20"/>
      <c r="J5410" s="20"/>
      <c r="K5410" s="20"/>
      <c r="M5410" s="20"/>
      <c r="O5410" s="116"/>
    </row>
    <row r="5411" spans="3:15" s="5" customFormat="1">
      <c r="C5411" s="120"/>
      <c r="G5411" s="20"/>
      <c r="I5411" s="20"/>
      <c r="J5411" s="20"/>
      <c r="K5411" s="20"/>
      <c r="M5411" s="20"/>
      <c r="O5411" s="116"/>
    </row>
    <row r="5412" spans="3:15" s="5" customFormat="1">
      <c r="C5412" s="120"/>
      <c r="G5412" s="20"/>
      <c r="I5412" s="20"/>
      <c r="J5412" s="20"/>
      <c r="K5412" s="20"/>
      <c r="M5412" s="20"/>
      <c r="O5412" s="116"/>
    </row>
    <row r="5413" spans="3:15" s="5" customFormat="1">
      <c r="C5413" s="120"/>
      <c r="G5413" s="20"/>
      <c r="I5413" s="20"/>
      <c r="J5413" s="20"/>
      <c r="K5413" s="20"/>
      <c r="M5413" s="20"/>
      <c r="O5413" s="116"/>
    </row>
    <row r="5414" spans="3:15" s="5" customFormat="1">
      <c r="C5414" s="120"/>
      <c r="G5414" s="20"/>
      <c r="I5414" s="20"/>
      <c r="J5414" s="20"/>
      <c r="K5414" s="20"/>
      <c r="M5414" s="20"/>
      <c r="O5414" s="116"/>
    </row>
    <row r="5415" spans="3:15" s="5" customFormat="1">
      <c r="C5415" s="120"/>
      <c r="G5415" s="20"/>
      <c r="I5415" s="20"/>
      <c r="J5415" s="20"/>
      <c r="K5415" s="20"/>
      <c r="M5415" s="20"/>
      <c r="O5415" s="116"/>
    </row>
    <row r="5416" spans="3:15" s="5" customFormat="1">
      <c r="C5416" s="120"/>
      <c r="G5416" s="20"/>
      <c r="I5416" s="20"/>
      <c r="J5416" s="20"/>
      <c r="K5416" s="20"/>
      <c r="M5416" s="20"/>
      <c r="O5416" s="116"/>
    </row>
    <row r="5417" spans="3:15" s="5" customFormat="1">
      <c r="C5417" s="120"/>
      <c r="G5417" s="20"/>
      <c r="I5417" s="20"/>
      <c r="J5417" s="20"/>
      <c r="K5417" s="20"/>
      <c r="M5417" s="20"/>
      <c r="O5417" s="116"/>
    </row>
    <row r="5418" spans="3:15" s="5" customFormat="1">
      <c r="C5418" s="120"/>
      <c r="G5418" s="20"/>
      <c r="I5418" s="20"/>
      <c r="J5418" s="20"/>
      <c r="K5418" s="20"/>
      <c r="M5418" s="20"/>
      <c r="O5418" s="116"/>
    </row>
    <row r="5419" spans="3:15" s="5" customFormat="1">
      <c r="C5419" s="120"/>
      <c r="G5419" s="20"/>
      <c r="I5419" s="20"/>
      <c r="J5419" s="20"/>
      <c r="K5419" s="20"/>
      <c r="M5419" s="20"/>
      <c r="O5419" s="116"/>
    </row>
    <row r="5420" spans="3:15" s="5" customFormat="1">
      <c r="C5420" s="120"/>
      <c r="G5420" s="20"/>
      <c r="I5420" s="20"/>
      <c r="J5420" s="20"/>
      <c r="K5420" s="20"/>
      <c r="M5420" s="20"/>
      <c r="O5420" s="116"/>
    </row>
    <row r="5421" spans="3:15" s="5" customFormat="1">
      <c r="C5421" s="120"/>
      <c r="G5421" s="20"/>
      <c r="I5421" s="20"/>
      <c r="J5421" s="20"/>
      <c r="K5421" s="20"/>
      <c r="M5421" s="20"/>
      <c r="O5421" s="116"/>
    </row>
    <row r="5422" spans="3:15" s="5" customFormat="1">
      <c r="C5422" s="120"/>
      <c r="G5422" s="20"/>
      <c r="I5422" s="20"/>
      <c r="J5422" s="20"/>
      <c r="K5422" s="20"/>
      <c r="M5422" s="20"/>
      <c r="O5422" s="116"/>
    </row>
    <row r="5423" spans="3:15" s="5" customFormat="1">
      <c r="C5423" s="120"/>
      <c r="G5423" s="20"/>
      <c r="I5423" s="20"/>
      <c r="J5423" s="20"/>
      <c r="K5423" s="20"/>
      <c r="M5423" s="20"/>
      <c r="O5423" s="116"/>
    </row>
    <row r="5424" spans="3:15" s="5" customFormat="1">
      <c r="C5424" s="120"/>
      <c r="G5424" s="20"/>
      <c r="I5424" s="20"/>
      <c r="J5424" s="20"/>
      <c r="K5424" s="20"/>
      <c r="M5424" s="20"/>
      <c r="O5424" s="116"/>
    </row>
    <row r="5425" spans="3:15" s="5" customFormat="1">
      <c r="C5425" s="120"/>
      <c r="G5425" s="20"/>
      <c r="I5425" s="20"/>
      <c r="J5425" s="20"/>
      <c r="K5425" s="20"/>
      <c r="M5425" s="20"/>
      <c r="O5425" s="116"/>
    </row>
    <row r="5426" spans="3:15" s="5" customFormat="1">
      <c r="C5426" s="120"/>
      <c r="G5426" s="20"/>
      <c r="I5426" s="20"/>
      <c r="J5426" s="20"/>
      <c r="K5426" s="20"/>
      <c r="M5426" s="20"/>
      <c r="O5426" s="116"/>
    </row>
    <row r="5427" spans="3:15" s="5" customFormat="1">
      <c r="C5427" s="120"/>
      <c r="G5427" s="20"/>
      <c r="I5427" s="20"/>
      <c r="J5427" s="20"/>
      <c r="K5427" s="20"/>
      <c r="M5427" s="20"/>
      <c r="O5427" s="116"/>
    </row>
    <row r="5428" spans="3:15" s="5" customFormat="1">
      <c r="C5428" s="120"/>
      <c r="G5428" s="20"/>
      <c r="I5428" s="20"/>
      <c r="J5428" s="20"/>
      <c r="K5428" s="20"/>
      <c r="M5428" s="20"/>
      <c r="O5428" s="116"/>
    </row>
    <row r="5429" spans="3:15" s="5" customFormat="1">
      <c r="C5429" s="120"/>
      <c r="G5429" s="20"/>
      <c r="I5429" s="20"/>
      <c r="J5429" s="20"/>
      <c r="K5429" s="20"/>
      <c r="M5429" s="20"/>
      <c r="O5429" s="116"/>
    </row>
    <row r="5430" spans="3:15" s="5" customFormat="1">
      <c r="C5430" s="120"/>
      <c r="G5430" s="20"/>
      <c r="I5430" s="20"/>
      <c r="J5430" s="20"/>
      <c r="K5430" s="20"/>
      <c r="M5430" s="20"/>
      <c r="O5430" s="116"/>
    </row>
    <row r="5431" spans="3:15" s="5" customFormat="1">
      <c r="C5431" s="120"/>
      <c r="G5431" s="20"/>
      <c r="I5431" s="20"/>
      <c r="J5431" s="20"/>
      <c r="K5431" s="20"/>
      <c r="M5431" s="20"/>
      <c r="O5431" s="116"/>
    </row>
    <row r="5432" spans="3:15" s="5" customFormat="1">
      <c r="C5432" s="120"/>
      <c r="G5432" s="20"/>
      <c r="I5432" s="20"/>
      <c r="J5432" s="20"/>
      <c r="K5432" s="20"/>
      <c r="M5432" s="20"/>
      <c r="O5432" s="116"/>
    </row>
    <row r="5433" spans="3:15" s="5" customFormat="1">
      <c r="C5433" s="120"/>
      <c r="G5433" s="20"/>
      <c r="I5433" s="20"/>
      <c r="J5433" s="20"/>
      <c r="K5433" s="20"/>
      <c r="M5433" s="20"/>
      <c r="O5433" s="116"/>
    </row>
    <row r="5434" spans="3:15" s="5" customFormat="1">
      <c r="C5434" s="120"/>
      <c r="G5434" s="20"/>
      <c r="I5434" s="20"/>
      <c r="J5434" s="20"/>
      <c r="K5434" s="20"/>
      <c r="M5434" s="20"/>
      <c r="O5434" s="116"/>
    </row>
    <row r="5435" spans="3:15" s="5" customFormat="1">
      <c r="C5435" s="120"/>
      <c r="G5435" s="20"/>
      <c r="I5435" s="20"/>
      <c r="J5435" s="20"/>
      <c r="K5435" s="20"/>
      <c r="M5435" s="20"/>
      <c r="O5435" s="116"/>
    </row>
    <row r="5436" spans="3:15" s="5" customFormat="1">
      <c r="C5436" s="120"/>
      <c r="G5436" s="20"/>
      <c r="I5436" s="20"/>
      <c r="J5436" s="20"/>
      <c r="K5436" s="20"/>
      <c r="M5436" s="20"/>
      <c r="O5436" s="116"/>
    </row>
    <row r="5437" spans="3:15" s="5" customFormat="1">
      <c r="C5437" s="120"/>
      <c r="G5437" s="20"/>
      <c r="I5437" s="20"/>
      <c r="J5437" s="20"/>
      <c r="K5437" s="20"/>
      <c r="M5437" s="20"/>
      <c r="O5437" s="116"/>
    </row>
    <row r="5438" spans="3:15" s="5" customFormat="1">
      <c r="C5438" s="120"/>
      <c r="G5438" s="20"/>
      <c r="I5438" s="20"/>
      <c r="J5438" s="20"/>
      <c r="K5438" s="20"/>
      <c r="M5438" s="20"/>
      <c r="O5438" s="116"/>
    </row>
    <row r="5439" spans="3:15" s="5" customFormat="1">
      <c r="C5439" s="120"/>
      <c r="G5439" s="20"/>
      <c r="I5439" s="20"/>
      <c r="J5439" s="20"/>
      <c r="K5439" s="20"/>
      <c r="M5439" s="20"/>
      <c r="O5439" s="116"/>
    </row>
    <row r="5440" spans="3:15" s="5" customFormat="1">
      <c r="C5440" s="120"/>
      <c r="G5440" s="20"/>
      <c r="I5440" s="20"/>
      <c r="J5440" s="20"/>
      <c r="K5440" s="20"/>
      <c r="M5440" s="20"/>
      <c r="O5440" s="116"/>
    </row>
    <row r="5441" spans="3:15" s="5" customFormat="1">
      <c r="C5441" s="120"/>
      <c r="G5441" s="20"/>
      <c r="I5441" s="20"/>
      <c r="J5441" s="20"/>
      <c r="K5441" s="20"/>
      <c r="M5441" s="20"/>
      <c r="O5441" s="116"/>
    </row>
    <row r="5442" spans="3:15" s="5" customFormat="1">
      <c r="C5442" s="120"/>
      <c r="G5442" s="20"/>
      <c r="I5442" s="20"/>
      <c r="J5442" s="20"/>
      <c r="K5442" s="20"/>
      <c r="M5442" s="20"/>
      <c r="O5442" s="116"/>
    </row>
    <row r="5443" spans="3:15" s="5" customFormat="1">
      <c r="C5443" s="120"/>
      <c r="G5443" s="20"/>
      <c r="I5443" s="20"/>
      <c r="J5443" s="20"/>
      <c r="K5443" s="20"/>
      <c r="M5443" s="20"/>
      <c r="O5443" s="116"/>
    </row>
    <row r="5444" spans="3:15" s="5" customFormat="1">
      <c r="C5444" s="120"/>
      <c r="G5444" s="20"/>
      <c r="I5444" s="20"/>
      <c r="J5444" s="20"/>
      <c r="K5444" s="20"/>
      <c r="M5444" s="20"/>
      <c r="O5444" s="116"/>
    </row>
    <row r="5445" spans="3:15" s="5" customFormat="1">
      <c r="C5445" s="120"/>
      <c r="G5445" s="20"/>
      <c r="I5445" s="20"/>
      <c r="J5445" s="20"/>
      <c r="K5445" s="20"/>
      <c r="M5445" s="20"/>
      <c r="O5445" s="116"/>
    </row>
    <row r="5446" spans="3:15" s="5" customFormat="1">
      <c r="C5446" s="120"/>
      <c r="G5446" s="20"/>
      <c r="I5446" s="20"/>
      <c r="J5446" s="20"/>
      <c r="K5446" s="20"/>
      <c r="M5446" s="20"/>
      <c r="O5446" s="116"/>
    </row>
    <row r="5447" spans="3:15" s="5" customFormat="1">
      <c r="C5447" s="120"/>
      <c r="G5447" s="20"/>
      <c r="I5447" s="20"/>
      <c r="J5447" s="20"/>
      <c r="K5447" s="20"/>
      <c r="M5447" s="20"/>
      <c r="O5447" s="116"/>
    </row>
    <row r="5448" spans="3:15" s="5" customFormat="1">
      <c r="C5448" s="120"/>
      <c r="G5448" s="20"/>
      <c r="I5448" s="20"/>
      <c r="J5448" s="20"/>
      <c r="K5448" s="20"/>
      <c r="M5448" s="20"/>
      <c r="O5448" s="116"/>
    </row>
    <row r="5449" spans="3:15" s="5" customFormat="1">
      <c r="C5449" s="120"/>
      <c r="G5449" s="20"/>
      <c r="I5449" s="20"/>
      <c r="J5449" s="20"/>
      <c r="K5449" s="20"/>
      <c r="M5449" s="20"/>
      <c r="O5449" s="116"/>
    </row>
    <row r="5450" spans="3:15" s="5" customFormat="1">
      <c r="C5450" s="120"/>
      <c r="G5450" s="20"/>
      <c r="I5450" s="20"/>
      <c r="J5450" s="20"/>
      <c r="K5450" s="20"/>
      <c r="M5450" s="20"/>
      <c r="O5450" s="116"/>
    </row>
    <row r="5451" spans="3:15" s="5" customFormat="1">
      <c r="C5451" s="120"/>
      <c r="G5451" s="20"/>
      <c r="I5451" s="20"/>
      <c r="J5451" s="20"/>
      <c r="K5451" s="20"/>
      <c r="M5451" s="20"/>
      <c r="O5451" s="116"/>
    </row>
    <row r="5452" spans="3:15" s="5" customFormat="1">
      <c r="C5452" s="120"/>
      <c r="G5452" s="20"/>
      <c r="I5452" s="20"/>
      <c r="J5452" s="20"/>
      <c r="K5452" s="20"/>
      <c r="M5452" s="20"/>
      <c r="O5452" s="116"/>
    </row>
    <row r="5453" spans="3:15" s="5" customFormat="1">
      <c r="C5453" s="120"/>
      <c r="G5453" s="20"/>
      <c r="I5453" s="20"/>
      <c r="J5453" s="20"/>
      <c r="K5453" s="20"/>
      <c r="M5453" s="20"/>
      <c r="O5453" s="116"/>
    </row>
    <row r="5454" spans="3:15" s="5" customFormat="1">
      <c r="C5454" s="120"/>
      <c r="G5454" s="20"/>
      <c r="I5454" s="20"/>
      <c r="J5454" s="20"/>
      <c r="K5454" s="20"/>
      <c r="M5454" s="20"/>
      <c r="O5454" s="116"/>
    </row>
    <row r="5455" spans="3:15" s="5" customFormat="1">
      <c r="C5455" s="120"/>
      <c r="G5455" s="20"/>
      <c r="I5455" s="20"/>
      <c r="J5455" s="20"/>
      <c r="K5455" s="20"/>
      <c r="M5455" s="20"/>
      <c r="O5455" s="116"/>
    </row>
    <row r="5456" spans="3:15" s="5" customFormat="1">
      <c r="C5456" s="120"/>
      <c r="G5456" s="20"/>
      <c r="I5456" s="20"/>
      <c r="J5456" s="20"/>
      <c r="K5456" s="20"/>
      <c r="M5456" s="20"/>
      <c r="O5456" s="116"/>
    </row>
    <row r="5457" spans="3:15" s="5" customFormat="1">
      <c r="C5457" s="120"/>
      <c r="G5457" s="20"/>
      <c r="I5457" s="20"/>
      <c r="J5457" s="20"/>
      <c r="K5457" s="20"/>
      <c r="M5457" s="20"/>
      <c r="O5457" s="116"/>
    </row>
    <row r="5458" spans="3:15" s="5" customFormat="1">
      <c r="C5458" s="120"/>
      <c r="G5458" s="20"/>
      <c r="I5458" s="20"/>
      <c r="J5458" s="20"/>
      <c r="K5458" s="20"/>
      <c r="M5458" s="20"/>
      <c r="O5458" s="116"/>
    </row>
    <row r="5459" spans="3:15" s="5" customFormat="1">
      <c r="C5459" s="120"/>
      <c r="G5459" s="20"/>
      <c r="I5459" s="20"/>
      <c r="J5459" s="20"/>
      <c r="K5459" s="20"/>
      <c r="M5459" s="20"/>
      <c r="O5459" s="116"/>
    </row>
    <row r="5460" spans="3:15" s="5" customFormat="1">
      <c r="C5460" s="120"/>
      <c r="G5460" s="20"/>
      <c r="I5460" s="20"/>
      <c r="J5460" s="20"/>
      <c r="K5460" s="20"/>
      <c r="M5460" s="20"/>
      <c r="O5460" s="116"/>
    </row>
    <row r="5461" spans="3:15" s="5" customFormat="1">
      <c r="C5461" s="120"/>
      <c r="G5461" s="20"/>
      <c r="I5461" s="20"/>
      <c r="J5461" s="20"/>
      <c r="K5461" s="20"/>
      <c r="M5461" s="20"/>
      <c r="O5461" s="116"/>
    </row>
    <row r="5462" spans="3:15" s="5" customFormat="1">
      <c r="C5462" s="120"/>
      <c r="G5462" s="20"/>
      <c r="I5462" s="20"/>
      <c r="J5462" s="20"/>
      <c r="K5462" s="20"/>
      <c r="M5462" s="20"/>
      <c r="O5462" s="116"/>
    </row>
    <row r="5463" spans="3:15" s="5" customFormat="1">
      <c r="C5463" s="120"/>
      <c r="G5463" s="20"/>
      <c r="I5463" s="20"/>
      <c r="J5463" s="20"/>
      <c r="K5463" s="20"/>
      <c r="M5463" s="20"/>
      <c r="O5463" s="116"/>
    </row>
    <row r="5464" spans="3:15" s="5" customFormat="1">
      <c r="C5464" s="120"/>
      <c r="G5464" s="20"/>
      <c r="I5464" s="20"/>
      <c r="J5464" s="20"/>
      <c r="K5464" s="20"/>
      <c r="M5464" s="20"/>
      <c r="O5464" s="116"/>
    </row>
    <row r="5465" spans="3:15" s="5" customFormat="1">
      <c r="C5465" s="120"/>
      <c r="G5465" s="20"/>
      <c r="I5465" s="20"/>
      <c r="J5465" s="20"/>
      <c r="K5465" s="20"/>
      <c r="M5465" s="20"/>
      <c r="O5465" s="116"/>
    </row>
    <row r="5466" spans="3:15" s="5" customFormat="1">
      <c r="C5466" s="120"/>
      <c r="G5466" s="20"/>
      <c r="I5466" s="20"/>
      <c r="J5466" s="20"/>
      <c r="K5466" s="20"/>
      <c r="M5466" s="20"/>
      <c r="O5466" s="116"/>
    </row>
    <row r="5467" spans="3:15" s="5" customFormat="1">
      <c r="C5467" s="120"/>
      <c r="G5467" s="20"/>
      <c r="I5467" s="20"/>
      <c r="J5467" s="20"/>
      <c r="K5467" s="20"/>
      <c r="M5467" s="20"/>
      <c r="O5467" s="116"/>
    </row>
    <row r="5468" spans="3:15" s="5" customFormat="1">
      <c r="C5468" s="120"/>
      <c r="G5468" s="20"/>
      <c r="I5468" s="20"/>
      <c r="J5468" s="20"/>
      <c r="K5468" s="20"/>
      <c r="M5468" s="20"/>
      <c r="O5468" s="116"/>
    </row>
    <row r="5469" spans="3:15" s="5" customFormat="1">
      <c r="C5469" s="120"/>
      <c r="G5469" s="20"/>
      <c r="I5469" s="20"/>
      <c r="J5469" s="20"/>
      <c r="K5469" s="20"/>
      <c r="M5469" s="20"/>
      <c r="O5469" s="116"/>
    </row>
    <row r="5470" spans="3:15" s="5" customFormat="1">
      <c r="C5470" s="120"/>
      <c r="G5470" s="20"/>
      <c r="I5470" s="20"/>
      <c r="J5470" s="20"/>
      <c r="K5470" s="20"/>
      <c r="M5470" s="20"/>
      <c r="O5470" s="116"/>
    </row>
    <row r="5471" spans="3:15" s="5" customFormat="1">
      <c r="C5471" s="120"/>
      <c r="G5471" s="20"/>
      <c r="I5471" s="20"/>
      <c r="J5471" s="20"/>
      <c r="K5471" s="20"/>
      <c r="M5471" s="20"/>
      <c r="O5471" s="116"/>
    </row>
    <row r="5472" spans="3:15" s="5" customFormat="1">
      <c r="C5472" s="120"/>
      <c r="G5472" s="20"/>
      <c r="I5472" s="20"/>
      <c r="J5472" s="20"/>
      <c r="K5472" s="20"/>
      <c r="M5472" s="20"/>
      <c r="O5472" s="116"/>
    </row>
    <row r="5473" spans="3:15" s="5" customFormat="1">
      <c r="C5473" s="120"/>
      <c r="G5473" s="20"/>
      <c r="I5473" s="20"/>
      <c r="J5473" s="20"/>
      <c r="K5473" s="20"/>
      <c r="M5473" s="20"/>
      <c r="O5473" s="116"/>
    </row>
    <row r="5474" spans="3:15" s="5" customFormat="1">
      <c r="C5474" s="120"/>
      <c r="G5474" s="20"/>
      <c r="I5474" s="20"/>
      <c r="J5474" s="20"/>
      <c r="K5474" s="20"/>
      <c r="M5474" s="20"/>
      <c r="O5474" s="116"/>
    </row>
    <row r="5475" spans="3:15" s="5" customFormat="1">
      <c r="C5475" s="120"/>
      <c r="G5475" s="20"/>
      <c r="I5475" s="20"/>
      <c r="J5475" s="20"/>
      <c r="K5475" s="20"/>
      <c r="M5475" s="20"/>
      <c r="O5475" s="116"/>
    </row>
    <row r="5476" spans="3:15" s="5" customFormat="1">
      <c r="C5476" s="120"/>
      <c r="G5476" s="20"/>
      <c r="I5476" s="20"/>
      <c r="J5476" s="20"/>
      <c r="K5476" s="20"/>
      <c r="M5476" s="20"/>
      <c r="O5476" s="116"/>
    </row>
    <row r="5477" spans="3:15" s="5" customFormat="1">
      <c r="C5477" s="120"/>
      <c r="G5477" s="20"/>
      <c r="I5477" s="20"/>
      <c r="J5477" s="20"/>
      <c r="K5477" s="20"/>
      <c r="M5477" s="20"/>
      <c r="O5477" s="116"/>
    </row>
    <row r="5478" spans="3:15" s="5" customFormat="1">
      <c r="C5478" s="120"/>
      <c r="G5478" s="20"/>
      <c r="I5478" s="20"/>
      <c r="J5478" s="20"/>
      <c r="K5478" s="20"/>
      <c r="M5478" s="20"/>
      <c r="O5478" s="116"/>
    </row>
    <row r="5479" spans="3:15" s="5" customFormat="1">
      <c r="C5479" s="120"/>
      <c r="G5479" s="20"/>
      <c r="I5479" s="20"/>
      <c r="J5479" s="20"/>
      <c r="K5479" s="20"/>
      <c r="M5479" s="20"/>
      <c r="O5479" s="116"/>
    </row>
    <row r="5480" spans="3:15" s="5" customFormat="1">
      <c r="C5480" s="120"/>
      <c r="G5480" s="20"/>
      <c r="I5480" s="20"/>
      <c r="J5480" s="20"/>
      <c r="K5480" s="20"/>
      <c r="M5480" s="20"/>
      <c r="O5480" s="116"/>
    </row>
    <row r="5481" spans="3:15" s="5" customFormat="1">
      <c r="C5481" s="120"/>
      <c r="G5481" s="20"/>
      <c r="I5481" s="20"/>
      <c r="J5481" s="20"/>
      <c r="K5481" s="20"/>
      <c r="M5481" s="20"/>
      <c r="O5481" s="116"/>
    </row>
    <row r="5482" spans="3:15" s="5" customFormat="1">
      <c r="C5482" s="120"/>
      <c r="G5482" s="20"/>
      <c r="I5482" s="20"/>
      <c r="J5482" s="20"/>
      <c r="K5482" s="20"/>
      <c r="M5482" s="20"/>
      <c r="O5482" s="116"/>
    </row>
    <row r="5483" spans="3:15" s="5" customFormat="1">
      <c r="C5483" s="120"/>
      <c r="G5483" s="20"/>
      <c r="I5483" s="20"/>
      <c r="J5483" s="20"/>
      <c r="K5483" s="20"/>
      <c r="M5483" s="20"/>
      <c r="O5483" s="116"/>
    </row>
    <row r="5484" spans="3:15" s="5" customFormat="1">
      <c r="C5484" s="120"/>
      <c r="G5484" s="20"/>
      <c r="I5484" s="20"/>
      <c r="J5484" s="20"/>
      <c r="K5484" s="20"/>
      <c r="M5484" s="20"/>
      <c r="O5484" s="116"/>
    </row>
    <row r="5485" spans="3:15" s="5" customFormat="1">
      <c r="C5485" s="120"/>
      <c r="G5485" s="20"/>
      <c r="I5485" s="20"/>
      <c r="J5485" s="20"/>
      <c r="K5485" s="20"/>
      <c r="M5485" s="20"/>
      <c r="O5485" s="116"/>
    </row>
    <row r="5486" spans="3:15" s="5" customFormat="1">
      <c r="C5486" s="120"/>
      <c r="G5486" s="20"/>
      <c r="I5486" s="20"/>
      <c r="J5486" s="20"/>
      <c r="K5486" s="20"/>
      <c r="M5486" s="20"/>
      <c r="O5486" s="116"/>
    </row>
    <row r="5487" spans="3:15" s="5" customFormat="1">
      <c r="C5487" s="120"/>
      <c r="G5487" s="20"/>
      <c r="I5487" s="20"/>
      <c r="J5487" s="20"/>
      <c r="K5487" s="20"/>
      <c r="M5487" s="20"/>
      <c r="O5487" s="116"/>
    </row>
    <row r="5488" spans="3:15" s="5" customFormat="1">
      <c r="C5488" s="120"/>
      <c r="G5488" s="20"/>
      <c r="I5488" s="20"/>
      <c r="J5488" s="20"/>
      <c r="K5488" s="20"/>
      <c r="M5488" s="20"/>
      <c r="O5488" s="116"/>
    </row>
    <row r="5489" spans="3:15" s="5" customFormat="1">
      <c r="C5489" s="120"/>
      <c r="G5489" s="20"/>
      <c r="I5489" s="20"/>
      <c r="J5489" s="20"/>
      <c r="K5489" s="20"/>
      <c r="M5489" s="20"/>
      <c r="O5489" s="116"/>
    </row>
    <row r="5490" spans="3:15" s="5" customFormat="1">
      <c r="C5490" s="120"/>
      <c r="G5490" s="20"/>
      <c r="I5490" s="20"/>
      <c r="J5490" s="20"/>
      <c r="K5490" s="20"/>
      <c r="M5490" s="20"/>
      <c r="O5490" s="116"/>
    </row>
    <row r="5491" spans="3:15" s="5" customFormat="1">
      <c r="C5491" s="120"/>
      <c r="G5491" s="20"/>
      <c r="I5491" s="20"/>
      <c r="J5491" s="20"/>
      <c r="K5491" s="20"/>
      <c r="M5491" s="20"/>
      <c r="O5491" s="116"/>
    </row>
    <row r="5492" spans="3:15" s="5" customFormat="1">
      <c r="C5492" s="120"/>
      <c r="G5492" s="20"/>
      <c r="I5492" s="20"/>
      <c r="J5492" s="20"/>
      <c r="K5492" s="20"/>
      <c r="M5492" s="20"/>
      <c r="O5492" s="116"/>
    </row>
    <row r="5493" spans="3:15" s="5" customFormat="1">
      <c r="C5493" s="120"/>
      <c r="G5493" s="20"/>
      <c r="I5493" s="20"/>
      <c r="J5493" s="20"/>
      <c r="K5493" s="20"/>
      <c r="M5493" s="20"/>
      <c r="O5493" s="116"/>
    </row>
    <row r="5494" spans="3:15" s="5" customFormat="1">
      <c r="C5494" s="120"/>
      <c r="G5494" s="20"/>
      <c r="I5494" s="20"/>
      <c r="J5494" s="20"/>
      <c r="K5494" s="20"/>
      <c r="M5494" s="20"/>
      <c r="O5494" s="116"/>
    </row>
    <row r="5495" spans="3:15" s="5" customFormat="1">
      <c r="C5495" s="120"/>
      <c r="G5495" s="20"/>
      <c r="I5495" s="20"/>
      <c r="J5495" s="20"/>
      <c r="K5495" s="20"/>
      <c r="M5495" s="20"/>
      <c r="O5495" s="116"/>
    </row>
    <row r="5496" spans="3:15" s="5" customFormat="1">
      <c r="C5496" s="120"/>
      <c r="G5496" s="20"/>
      <c r="I5496" s="20"/>
      <c r="J5496" s="20"/>
      <c r="K5496" s="20"/>
      <c r="M5496" s="20"/>
      <c r="O5496" s="116"/>
    </row>
    <row r="5497" spans="3:15" s="5" customFormat="1">
      <c r="C5497" s="120"/>
      <c r="G5497" s="20"/>
      <c r="I5497" s="20"/>
      <c r="J5497" s="20"/>
      <c r="K5497" s="20"/>
      <c r="M5497" s="20"/>
      <c r="O5497" s="116"/>
    </row>
    <row r="5498" spans="3:15" s="5" customFormat="1">
      <c r="C5498" s="120"/>
      <c r="G5498" s="20"/>
      <c r="I5498" s="20"/>
      <c r="J5498" s="20"/>
      <c r="K5498" s="20"/>
      <c r="M5498" s="20"/>
      <c r="O5498" s="116"/>
    </row>
    <row r="5499" spans="3:15" s="5" customFormat="1">
      <c r="C5499" s="120"/>
      <c r="G5499" s="20"/>
      <c r="I5499" s="20"/>
      <c r="J5499" s="20"/>
      <c r="K5499" s="20"/>
      <c r="M5499" s="20"/>
      <c r="O5499" s="116"/>
    </row>
    <row r="5500" spans="3:15" s="5" customFormat="1">
      <c r="C5500" s="120"/>
      <c r="G5500" s="20"/>
      <c r="I5500" s="20"/>
      <c r="J5500" s="20"/>
      <c r="K5500" s="20"/>
      <c r="M5500" s="20"/>
      <c r="O5500" s="116"/>
    </row>
    <row r="5501" spans="3:15" s="5" customFormat="1">
      <c r="C5501" s="120"/>
      <c r="G5501" s="20"/>
      <c r="I5501" s="20"/>
      <c r="J5501" s="20"/>
      <c r="K5501" s="20"/>
      <c r="M5501" s="20"/>
      <c r="O5501" s="116"/>
    </row>
    <row r="5502" spans="3:15" s="5" customFormat="1">
      <c r="C5502" s="120"/>
      <c r="G5502" s="20"/>
      <c r="I5502" s="20"/>
      <c r="J5502" s="20"/>
      <c r="K5502" s="20"/>
      <c r="M5502" s="20"/>
      <c r="O5502" s="116"/>
    </row>
    <row r="5503" spans="3:15" s="5" customFormat="1">
      <c r="C5503" s="120"/>
      <c r="G5503" s="20"/>
      <c r="I5503" s="20"/>
      <c r="J5503" s="20"/>
      <c r="K5503" s="20"/>
      <c r="M5503" s="20"/>
      <c r="O5503" s="116"/>
    </row>
    <row r="5504" spans="3:15" s="5" customFormat="1">
      <c r="C5504" s="120"/>
      <c r="G5504" s="20"/>
      <c r="I5504" s="20"/>
      <c r="J5504" s="20"/>
      <c r="K5504" s="20"/>
      <c r="M5504" s="20"/>
      <c r="O5504" s="116"/>
    </row>
    <row r="5505" spans="3:15" s="5" customFormat="1">
      <c r="C5505" s="120"/>
      <c r="G5505" s="20"/>
      <c r="I5505" s="20"/>
      <c r="J5505" s="20"/>
      <c r="K5505" s="20"/>
      <c r="M5505" s="20"/>
      <c r="O5505" s="116"/>
    </row>
    <row r="5506" spans="3:15" s="5" customFormat="1">
      <c r="C5506" s="120"/>
      <c r="G5506" s="20"/>
      <c r="I5506" s="20"/>
      <c r="J5506" s="20"/>
      <c r="K5506" s="20"/>
      <c r="M5506" s="20"/>
      <c r="O5506" s="116"/>
    </row>
    <row r="5507" spans="3:15" s="5" customFormat="1">
      <c r="C5507" s="120"/>
      <c r="G5507" s="20"/>
      <c r="I5507" s="20"/>
      <c r="J5507" s="20"/>
      <c r="K5507" s="20"/>
      <c r="M5507" s="20"/>
      <c r="O5507" s="116"/>
    </row>
    <row r="5508" spans="3:15" s="5" customFormat="1">
      <c r="C5508" s="120"/>
      <c r="G5508" s="20"/>
      <c r="I5508" s="20"/>
      <c r="J5508" s="20"/>
      <c r="K5508" s="20"/>
      <c r="M5508" s="20"/>
      <c r="O5508" s="116"/>
    </row>
    <row r="5509" spans="3:15" s="5" customFormat="1">
      <c r="C5509" s="120"/>
      <c r="G5509" s="20"/>
      <c r="I5509" s="20"/>
      <c r="J5509" s="20"/>
      <c r="K5509" s="20"/>
      <c r="M5509" s="20"/>
      <c r="O5509" s="116"/>
    </row>
    <row r="5510" spans="3:15" s="5" customFormat="1">
      <c r="C5510" s="120"/>
      <c r="G5510" s="20"/>
      <c r="I5510" s="20"/>
      <c r="J5510" s="20"/>
      <c r="K5510" s="20"/>
      <c r="M5510" s="20"/>
      <c r="O5510" s="116"/>
    </row>
    <row r="5511" spans="3:15" s="5" customFormat="1">
      <c r="C5511" s="120"/>
      <c r="G5511" s="20"/>
      <c r="I5511" s="20"/>
      <c r="J5511" s="20"/>
      <c r="K5511" s="20"/>
      <c r="M5511" s="20"/>
      <c r="O5511" s="116"/>
    </row>
    <row r="5512" spans="3:15" s="5" customFormat="1">
      <c r="C5512" s="120"/>
      <c r="G5512" s="20"/>
      <c r="I5512" s="20"/>
      <c r="J5512" s="20"/>
      <c r="K5512" s="20"/>
      <c r="M5512" s="20"/>
      <c r="O5512" s="116"/>
    </row>
    <row r="5513" spans="3:15" s="5" customFormat="1">
      <c r="C5513" s="120"/>
      <c r="G5513" s="20"/>
      <c r="I5513" s="20"/>
      <c r="J5513" s="20"/>
      <c r="K5513" s="20"/>
      <c r="M5513" s="20"/>
      <c r="O5513" s="116"/>
    </row>
    <row r="5514" spans="3:15" s="5" customFormat="1">
      <c r="C5514" s="120"/>
      <c r="G5514" s="20"/>
      <c r="I5514" s="20"/>
      <c r="J5514" s="20"/>
      <c r="K5514" s="20"/>
      <c r="M5514" s="20"/>
      <c r="O5514" s="116"/>
    </row>
    <row r="5515" spans="3:15" s="5" customFormat="1">
      <c r="C5515" s="120"/>
      <c r="G5515" s="20"/>
      <c r="I5515" s="20"/>
      <c r="J5515" s="20"/>
      <c r="K5515" s="20"/>
      <c r="M5515" s="20"/>
      <c r="O5515" s="116"/>
    </row>
    <row r="5516" spans="3:15" s="5" customFormat="1">
      <c r="C5516" s="120"/>
      <c r="G5516" s="20"/>
      <c r="I5516" s="20"/>
      <c r="J5516" s="20"/>
      <c r="K5516" s="20"/>
      <c r="M5516" s="20"/>
      <c r="O5516" s="116"/>
    </row>
    <row r="5517" spans="3:15" s="5" customFormat="1">
      <c r="C5517" s="120"/>
      <c r="G5517" s="20"/>
      <c r="I5517" s="20"/>
      <c r="J5517" s="20"/>
      <c r="K5517" s="20"/>
      <c r="M5517" s="20"/>
      <c r="O5517" s="116"/>
    </row>
    <row r="5518" spans="3:15" s="5" customFormat="1">
      <c r="C5518" s="120"/>
      <c r="G5518" s="20"/>
      <c r="I5518" s="20"/>
      <c r="J5518" s="20"/>
      <c r="K5518" s="20"/>
      <c r="M5518" s="20"/>
      <c r="O5518" s="116"/>
    </row>
    <row r="5519" spans="3:15" s="5" customFormat="1">
      <c r="C5519" s="120"/>
      <c r="G5519" s="20"/>
      <c r="I5519" s="20"/>
      <c r="J5519" s="20"/>
      <c r="K5519" s="20"/>
      <c r="M5519" s="20"/>
      <c r="O5519" s="116"/>
    </row>
    <row r="5520" spans="3:15" s="5" customFormat="1">
      <c r="C5520" s="120"/>
      <c r="G5520" s="20"/>
      <c r="I5520" s="20"/>
      <c r="J5520" s="20"/>
      <c r="K5520" s="20"/>
      <c r="M5520" s="20"/>
      <c r="O5520" s="116"/>
    </row>
  </sheetData>
  <customSheetViews>
    <customSheetView guid="{158EE589-3DF4-4396-8A5F-52D004A4CEAE}" showPageBreaks="1" showGridLines="0" hiddenRows="1" showRuler="0">
      <selection activeCell="C15" sqref="C15"/>
      <pageMargins left="0.49" right="0.33" top="0.57999999999999996" bottom="0.8" header="0.32" footer="0.36"/>
      <pageSetup scale="80" orientation="portrait" horizontalDpi="4294967293" verticalDpi="0" r:id="rId1"/>
      <headerFooter alignWithMargins="0"/>
    </customSheetView>
  </customSheetViews>
  <mergeCells count="10">
    <mergeCell ref="B62:N62"/>
    <mergeCell ref="B46:N46"/>
    <mergeCell ref="B41:N41"/>
    <mergeCell ref="B1:N1"/>
    <mergeCell ref="B3:N3"/>
    <mergeCell ref="B2:N2"/>
    <mergeCell ref="B8:N8"/>
    <mergeCell ref="B12:N12"/>
    <mergeCell ref="B23:N23"/>
    <mergeCell ref="B30:N30"/>
  </mergeCells>
  <phoneticPr fontId="9" type="noConversion"/>
  <dataValidations count="1">
    <dataValidation type="list" allowBlank="1" showInputMessage="1" showErrorMessage="1" sqref="B4" xr:uid="{00000000-0002-0000-0000-000000000000}">
      <formula1>Provisions</formula1>
    </dataValidation>
  </dataValidations>
  <hyperlinks>
    <hyperlink ref="O9" location="CLAC!A1" tooltip="Examples:" display="CLAC" xr:uid="{00000000-0004-0000-0000-000000000000}"/>
    <hyperlink ref="O14" location="CREN!A1" tooltip="Click to View Renovation Detail" display="CREN" xr:uid="{00000000-0004-0000-0000-000001000000}"/>
    <hyperlink ref="O15" location="CSFE!A1" tooltip="Click to View Special Fixed Equipment  Detail" display="CSFE" xr:uid="{00000000-0004-0000-0000-000002000000}"/>
    <hyperlink ref="O13" location="CCON!A1" tooltip="Examples:" display="CCON" xr:uid="{00000000-0004-0000-0000-000003000000}"/>
    <hyperlink ref="O17" location="CPKL!A1" tooltip="Click to View Parking and Landscaping Detail" display="CPKL" xr:uid="{00000000-0004-0000-0000-000004000000}"/>
    <hyperlink ref="O18" location="CPKL!A1" tooltip="Click to View Utlities Extensions Detail" display="CPKL" xr:uid="{00000000-0004-0000-0000-000005000000}"/>
    <hyperlink ref="O19" location="CDEM!A1" tooltip="Click to View Demolition Detail" display="CDEM" xr:uid="{00000000-0004-0000-0000-000006000000}"/>
    <hyperlink ref="O37" location="PKRS!A1" tooltip="Click to View Parking Replacement Reserve Detail" display="PKRS" xr:uid="{00000000-0004-0000-0000-000007000000}"/>
    <hyperlink ref="O24" location="CCMG!A1" tooltip="Examples: Construction. Kim Leamy" display="CCMG" xr:uid="{00000000-0004-0000-0000-000008000000}"/>
    <hyperlink ref="O25" location="CARE!A1" tooltip="Click to View Architext/Engineer Detail" display="CARE" xr:uid="{00000000-0004-0000-0000-000009000000}"/>
    <hyperlink ref="O27" location="COTH!A1" tooltip="Click to View Other Detail" display="COTH" xr:uid="{00000000-0004-0000-0000-00000A000000}"/>
    <hyperlink ref="O31" location="CFFE!A1" tooltip="Click to View FF &amp; E  Detail" display="CFFE" xr:uid="{00000000-0004-0000-0000-00000B000000}"/>
    <hyperlink ref="O32" location="CTCE!A1" tooltip="Click to ViewTelecommunications  Detail" display="CTCE" xr:uid="{00000000-0004-0000-0000-00000C000000}"/>
    <hyperlink ref="O26" location="CSRT!A1" tooltip="Click to View Surveys and Test  Detail" display="CSRT" xr:uid="{00000000-0004-0000-0000-00000D000000}"/>
    <hyperlink ref="O35" location="CMIC!A1" tooltip="Click to View Move-in Costs Detail" display="CMIC" xr:uid="{00000000-0004-0000-0000-00000E000000}"/>
    <hyperlink ref="O36" location="CADM!A1" tooltip="Click to View Printing/Advertising/Misc Admin Detail" display="CADM" xr:uid="{00000000-0004-0000-0000-00000F000000}"/>
    <hyperlink ref="O38" location="CFSP!A1" display="CFSP" xr:uid="{00000000-0004-0000-0000-000010000000}"/>
    <hyperlink ref="O20" location="CHMA!A1" tooltip="Click to View Hazardous Materials Abatement Detail" display="CHMA" xr:uid="{00000000-0004-0000-0000-000011000000}"/>
    <hyperlink ref="O47" location="CPMF!A1" tooltip="      Fee Calculated = 5 % * 98% * Total Budget Amt " display="CPMF" xr:uid="{00000000-0004-0000-0000-000012000000}"/>
    <hyperlink ref="O48" location="FSPM!A1" display="FSPM" xr:uid="{00000000-0004-0000-0000-000013000000}"/>
    <hyperlink ref="O51" location="STRK!A1" display="STRK" xr:uid="{00000000-0004-0000-0000-000014000000}"/>
    <hyperlink ref="O49" location="EHSF!A1" display="EHSF" xr:uid="{00000000-0004-0000-0000-000015000000}"/>
    <hyperlink ref="O50" location="PSPC!A1" display="PSPC" xr:uid="{00000000-0004-0000-0000-000016000000}"/>
    <hyperlink ref="O16" location="CSDV!A1" tooltip="Click to View Sire Development Detail" display="CSDV" xr:uid="{00000000-0004-0000-0000-000017000000}"/>
    <hyperlink ref="O33" location="CTCE!A1" tooltip="Click to ViewTelecommunications  Detail" display="CTCE" xr:uid="{00000000-0004-0000-0000-000018000000}"/>
    <hyperlink ref="O34" location="CTCE!A1" tooltip="Click to ViewTelecommunications  Detail" display="CTCE" xr:uid="{00000000-0004-0000-0000-000019000000}"/>
  </hyperlinks>
  <printOptions horizontalCentered="1" verticalCentered="1"/>
  <pageMargins left="0" right="0" top="0" bottom="0" header="0" footer="0"/>
  <pageSetup scale="68" orientation="portrait" r:id="rId2"/>
  <headerFooter scaleWithDoc="0" alignWithMargins="0">
    <oddHeader xml:space="preserve">&amp;L&amp;"Arial,Bold"&amp;12 &amp;R
</oddHeader>
  </headerFooter>
  <ignoredErrors>
    <ignoredError sqref="H21 H28 L28 F54" formula="1"/>
  </ignoredError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7" r:id="rId5" name="Drop Down 23">
              <controlPr defaultSize="0" autoLine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3</xdr:col>
                    <xdr:colOff>371475</xdr:colOff>
                    <xdr:row>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8" tint="0.39997558519241921"/>
    <pageSetUpPr fitToPage="1"/>
  </sheetPr>
  <dimension ref="A1:R25"/>
  <sheetViews>
    <sheetView showGridLines="0" zoomScaleNormal="100" workbookViewId="0">
      <selection activeCell="G1" sqref="G1"/>
    </sheetView>
  </sheetViews>
  <sheetFormatPr defaultColWidth="9.140625" defaultRowHeight="11.25"/>
  <cols>
    <col min="1" max="1" width="22.140625" style="167" customWidth="1"/>
    <col min="2" max="2" width="12.140625" style="168" customWidth="1"/>
    <col min="3" max="3" width="10.42578125" style="169" bestFit="1" customWidth="1"/>
    <col min="4" max="5" width="15.5703125" style="173" customWidth="1"/>
    <col min="6" max="6" width="15.5703125" style="174" customWidth="1"/>
    <col min="7" max="7" width="12" style="170" customWidth="1"/>
    <col min="8" max="8" width="10" style="170" bestFit="1" customWidth="1"/>
    <col min="9" max="9" width="17.28515625" style="170" bestFit="1" customWidth="1"/>
    <col min="10" max="10" width="13.140625" style="170" customWidth="1"/>
    <col min="11" max="16384" width="9.140625" style="170"/>
  </cols>
  <sheetData>
    <row r="1" spans="1:16" s="12" customFormat="1">
      <c r="A1" s="164" t="s">
        <v>69</v>
      </c>
      <c r="B1" s="56"/>
      <c r="C1" s="29"/>
      <c r="D1" s="68"/>
      <c r="E1" s="68"/>
      <c r="F1" s="75"/>
      <c r="G1" s="192" t="s">
        <v>40</v>
      </c>
      <c r="O1" s="166"/>
    </row>
    <row r="2" spans="1:16" s="12" customFormat="1" ht="12.75" customHeight="1">
      <c r="A2" s="49" t="s">
        <v>31</v>
      </c>
      <c r="B2" s="57" t="s">
        <v>43</v>
      </c>
      <c r="C2" s="23" t="s">
        <v>32</v>
      </c>
      <c r="D2" s="65" t="s">
        <v>33</v>
      </c>
      <c r="E2" s="65" t="s">
        <v>34</v>
      </c>
      <c r="F2" s="76" t="s">
        <v>35</v>
      </c>
      <c r="G2" s="90" t="s">
        <v>36</v>
      </c>
      <c r="H2" s="93" t="s">
        <v>44</v>
      </c>
      <c r="P2" s="13"/>
    </row>
    <row r="3" spans="1:16" s="10" customFormat="1" ht="12.75" customHeight="1">
      <c r="A3" s="259"/>
      <c r="B3" s="260"/>
      <c r="C3" s="261"/>
      <c r="D3" s="262"/>
      <c r="E3" s="262"/>
      <c r="F3" s="263"/>
      <c r="G3" s="285"/>
      <c r="H3" s="298"/>
      <c r="I3" s="266"/>
      <c r="K3" s="9"/>
      <c r="M3" s="9"/>
      <c r="O3" s="9"/>
      <c r="P3" s="11"/>
    </row>
    <row r="4" spans="1:16" s="10" customFormat="1" ht="12.75" customHeight="1">
      <c r="A4" s="259" t="s">
        <v>211</v>
      </c>
      <c r="B4" s="315">
        <v>317.75</v>
      </c>
      <c r="C4" s="261"/>
      <c r="D4" s="153" t="s">
        <v>213</v>
      </c>
      <c r="E4" s="153" t="s">
        <v>214</v>
      </c>
      <c r="F4" s="154">
        <v>41032</v>
      </c>
      <c r="G4" s="272">
        <v>317.75</v>
      </c>
      <c r="H4" s="175" t="s">
        <v>189</v>
      </c>
      <c r="I4" s="266"/>
      <c r="K4" s="9"/>
      <c r="M4" s="9"/>
      <c r="O4" s="9"/>
      <c r="P4" s="11"/>
    </row>
    <row r="5" spans="1:16" s="10" customFormat="1" ht="12.75" customHeight="1">
      <c r="A5" s="259"/>
      <c r="B5" s="315"/>
      <c r="C5" s="261"/>
      <c r="D5" s="153"/>
      <c r="E5" s="153"/>
      <c r="F5" s="154"/>
      <c r="G5" s="272"/>
      <c r="H5" s="175"/>
      <c r="I5" s="266"/>
      <c r="K5" s="9"/>
      <c r="M5" s="9"/>
      <c r="O5" s="9"/>
      <c r="P5" s="11"/>
    </row>
    <row r="6" spans="1:16" s="10" customFormat="1" ht="12.75" customHeight="1">
      <c r="A6" s="286" t="s">
        <v>198</v>
      </c>
      <c r="B6" s="330">
        <v>14501.65</v>
      </c>
      <c r="C6" s="269" t="s">
        <v>199</v>
      </c>
      <c r="D6" s="306" t="s">
        <v>212</v>
      </c>
      <c r="E6" s="306" t="s">
        <v>231</v>
      </c>
      <c r="F6" s="307">
        <v>41046</v>
      </c>
      <c r="G6" s="272">
        <v>14501.65</v>
      </c>
      <c r="H6" s="308" t="s">
        <v>205</v>
      </c>
      <c r="I6" s="266"/>
      <c r="K6" s="9"/>
      <c r="M6" s="9"/>
      <c r="O6" s="15"/>
    </row>
    <row r="7" spans="1:16" s="10" customFormat="1" ht="12.75" customHeight="1">
      <c r="A7" s="286" t="s">
        <v>198</v>
      </c>
      <c r="B7" s="330">
        <v>1356.68</v>
      </c>
      <c r="C7" s="269"/>
      <c r="D7" s="306" t="s">
        <v>291</v>
      </c>
      <c r="E7" s="306" t="s">
        <v>283</v>
      </c>
      <c r="F7" s="307">
        <v>41151</v>
      </c>
      <c r="G7" s="272">
        <v>1356.68</v>
      </c>
      <c r="H7" s="308" t="s">
        <v>205</v>
      </c>
      <c r="I7" s="266"/>
      <c r="K7" s="9"/>
      <c r="M7" s="9"/>
      <c r="O7" s="15"/>
    </row>
    <row r="8" spans="1:16" s="10" customFormat="1" ht="12.75" customHeight="1">
      <c r="A8" s="286"/>
      <c r="B8" s="330"/>
      <c r="C8" s="269"/>
      <c r="D8" s="306"/>
      <c r="E8" s="306"/>
      <c r="F8" s="307"/>
      <c r="G8" s="272"/>
      <c r="H8" s="308"/>
      <c r="I8" s="266"/>
      <c r="K8" s="9"/>
      <c r="M8" s="9"/>
      <c r="O8" s="15"/>
    </row>
    <row r="9" spans="1:16" s="10" customFormat="1" ht="12.75" customHeight="1">
      <c r="A9" s="286" t="s">
        <v>289</v>
      </c>
      <c r="B9" s="330">
        <v>237.98</v>
      </c>
      <c r="C9" s="269"/>
      <c r="D9" s="306" t="s">
        <v>290</v>
      </c>
      <c r="E9" s="306" t="s">
        <v>288</v>
      </c>
      <c r="F9" s="307">
        <v>41150</v>
      </c>
      <c r="G9" s="272">
        <v>237.98</v>
      </c>
      <c r="H9" s="351" t="s">
        <v>189</v>
      </c>
      <c r="I9" s="266"/>
      <c r="K9" s="9"/>
      <c r="M9" s="9"/>
      <c r="O9" s="15"/>
    </row>
    <row r="10" spans="1:16" s="10" customFormat="1" ht="12.75" customHeight="1">
      <c r="A10" s="286"/>
      <c r="B10" s="330"/>
      <c r="C10" s="269"/>
      <c r="D10" s="306"/>
      <c r="E10" s="306"/>
      <c r="F10" s="307"/>
      <c r="G10" s="272"/>
      <c r="H10" s="308"/>
      <c r="I10" s="266"/>
      <c r="K10" s="9"/>
      <c r="M10" s="9"/>
      <c r="O10" s="15"/>
    </row>
    <row r="11" spans="1:16" s="12" customFormat="1" ht="12.75" customHeight="1">
      <c r="A11" s="286"/>
      <c r="B11" s="304"/>
      <c r="C11" s="291"/>
      <c r="D11" s="277"/>
      <c r="E11" s="277"/>
      <c r="F11" s="278"/>
      <c r="G11" s="279"/>
      <c r="H11" s="280"/>
      <c r="I11" s="293"/>
      <c r="O11" s="16"/>
    </row>
    <row r="12" spans="1:16" s="12" customFormat="1" ht="12.75" customHeight="1">
      <c r="A12" s="286" t="s">
        <v>223</v>
      </c>
      <c r="B12" s="304">
        <v>2800</v>
      </c>
      <c r="C12" s="291"/>
      <c r="D12" s="277" t="s">
        <v>224</v>
      </c>
      <c r="E12" s="277" t="s">
        <v>225</v>
      </c>
      <c r="F12" s="278">
        <v>41038</v>
      </c>
      <c r="G12" s="279">
        <v>2800</v>
      </c>
      <c r="H12" s="280" t="s">
        <v>189</v>
      </c>
      <c r="I12" s="293"/>
      <c r="O12" s="16"/>
    </row>
    <row r="13" spans="1:16" s="12" customFormat="1" ht="12.75" customHeight="1">
      <c r="A13" s="286"/>
      <c r="B13" s="304"/>
      <c r="C13" s="291"/>
      <c r="D13" s="277"/>
      <c r="E13" s="277"/>
      <c r="F13" s="278"/>
      <c r="G13" s="279"/>
      <c r="H13" s="280"/>
      <c r="I13" s="293"/>
      <c r="O13" s="16"/>
    </row>
    <row r="14" spans="1:16" s="12" customFormat="1" ht="12.75" customHeight="1">
      <c r="A14" s="286"/>
      <c r="B14" s="304"/>
      <c r="C14" s="291"/>
      <c r="D14" s="277"/>
      <c r="E14" s="277"/>
      <c r="F14" s="278"/>
      <c r="G14" s="279"/>
      <c r="H14" s="280"/>
      <c r="I14" s="293"/>
      <c r="O14" s="16"/>
    </row>
    <row r="15" spans="1:16" s="12" customFormat="1" ht="12.75" customHeight="1">
      <c r="A15" s="286"/>
      <c r="B15" s="304"/>
      <c r="C15" s="291"/>
      <c r="D15" s="277"/>
      <c r="E15" s="277"/>
      <c r="F15" s="278"/>
      <c r="G15" s="279"/>
      <c r="H15" s="280"/>
      <c r="I15" s="293"/>
      <c r="O15" s="16"/>
    </row>
    <row r="16" spans="1:16" s="12" customFormat="1" ht="12.75" customHeight="1">
      <c r="A16" s="286"/>
      <c r="B16" s="304"/>
      <c r="C16" s="291"/>
      <c r="D16" s="277"/>
      <c r="E16" s="277"/>
      <c r="F16" s="278"/>
      <c r="G16" s="279"/>
      <c r="H16" s="280"/>
      <c r="I16" s="293"/>
      <c r="O16" s="16"/>
    </row>
    <row r="17" spans="1:18" s="12" customFormat="1" ht="12.75" customHeight="1">
      <c r="A17" s="286"/>
      <c r="B17" s="304"/>
      <c r="C17" s="291"/>
      <c r="D17" s="277"/>
      <c r="E17" s="277"/>
      <c r="F17" s="278"/>
      <c r="G17" s="279"/>
      <c r="H17" s="280"/>
      <c r="I17" s="293"/>
      <c r="O17" s="16"/>
    </row>
    <row r="18" spans="1:18" s="12" customFormat="1" ht="12.75" customHeight="1">
      <c r="A18" s="286"/>
      <c r="B18" s="304"/>
      <c r="C18" s="291"/>
      <c r="D18" s="277"/>
      <c r="E18" s="277"/>
      <c r="F18" s="278"/>
      <c r="G18" s="279"/>
      <c r="H18" s="280"/>
      <c r="I18" s="293"/>
      <c r="O18" s="16"/>
    </row>
    <row r="19" spans="1:18" s="12" customFormat="1" ht="12.75" customHeight="1">
      <c r="A19" s="294"/>
      <c r="B19" s="304"/>
      <c r="C19" s="295"/>
      <c r="D19" s="277"/>
      <c r="E19" s="277"/>
      <c r="F19" s="278"/>
      <c r="G19" s="279"/>
      <c r="H19" s="280"/>
      <c r="I19" s="293"/>
      <c r="O19" s="16"/>
    </row>
    <row r="20" spans="1:18" s="12" customFormat="1" ht="12.75" customHeight="1">
      <c r="A20" s="294"/>
      <c r="B20" s="304"/>
      <c r="C20" s="295"/>
      <c r="D20" s="277"/>
      <c r="E20" s="277"/>
      <c r="F20" s="278"/>
      <c r="G20" s="279"/>
      <c r="H20" s="280"/>
      <c r="I20" s="293"/>
      <c r="O20" s="16"/>
    </row>
    <row r="21" spans="1:18" s="12" customFormat="1" ht="12.75" customHeight="1">
      <c r="A21" s="294"/>
      <c r="B21" s="304"/>
      <c r="C21" s="295"/>
      <c r="D21" s="277"/>
      <c r="E21" s="277"/>
      <c r="F21" s="278"/>
      <c r="G21" s="279"/>
      <c r="H21" s="280"/>
      <c r="I21" s="293"/>
      <c r="O21" s="16"/>
    </row>
    <row r="22" spans="1:18" s="12" customFormat="1" ht="12.75" customHeight="1">
      <c r="A22" s="294"/>
      <c r="B22" s="304"/>
      <c r="C22" s="295"/>
      <c r="D22" s="176"/>
      <c r="E22" s="176"/>
      <c r="F22" s="284"/>
      <c r="G22" s="279"/>
      <c r="H22" s="280"/>
      <c r="I22" s="293"/>
      <c r="O22" s="16"/>
    </row>
    <row r="23" spans="1:18" s="12" customFormat="1" ht="12.75" customHeight="1">
      <c r="A23" s="259"/>
      <c r="B23" s="264"/>
      <c r="C23" s="298"/>
      <c r="D23" s="262"/>
      <c r="E23" s="262"/>
      <c r="F23" s="263"/>
      <c r="G23" s="299" t="s">
        <v>30</v>
      </c>
      <c r="H23" s="293"/>
      <c r="I23" s="300" t="s">
        <v>30</v>
      </c>
      <c r="K23" s="14" t="s">
        <v>30</v>
      </c>
      <c r="M23" s="14" t="s">
        <v>30</v>
      </c>
      <c r="O23" s="17"/>
      <c r="P23" s="14" t="s">
        <v>30</v>
      </c>
      <c r="Q23" s="14" t="s">
        <v>30</v>
      </c>
      <c r="R23" s="14" t="s">
        <v>30</v>
      </c>
    </row>
    <row r="24" spans="1:18" s="21" customFormat="1" ht="18" customHeight="1" thickBot="1">
      <c r="A24" s="152" t="s">
        <v>70</v>
      </c>
      <c r="B24" s="178">
        <f>SUM(B3:B23)</f>
        <v>19214.060000000001</v>
      </c>
      <c r="C24" s="175"/>
      <c r="D24" s="176"/>
      <c r="E24" s="176"/>
      <c r="F24" s="154" t="s">
        <v>174</v>
      </c>
      <c r="G24" s="179">
        <f>SUM(G3:G23)</f>
        <v>19214.060000000001</v>
      </c>
      <c r="I24" s="198" t="s">
        <v>175</v>
      </c>
      <c r="J24" s="179">
        <f>CDEMTOTAL-G24</f>
        <v>0</v>
      </c>
      <c r="O24" s="22"/>
    </row>
    <row r="25" spans="1:18" s="12" customFormat="1" ht="12.75" customHeight="1" thickTop="1">
      <c r="A25" s="53"/>
      <c r="B25" s="56"/>
      <c r="C25" s="29"/>
      <c r="D25" s="68"/>
      <c r="E25" s="68"/>
      <c r="F25" s="75"/>
      <c r="G25" s="18"/>
      <c r="I25" s="18"/>
      <c r="K25" s="18"/>
      <c r="M25" s="18"/>
      <c r="O25" s="18"/>
      <c r="P25" s="13"/>
      <c r="Q25" s="18"/>
      <c r="R25" s="18"/>
    </row>
  </sheetData>
  <phoneticPr fontId="9" type="noConversion"/>
  <hyperlinks>
    <hyperlink ref="G1" location="Sum!A1" tooltip="Click to View Summary Information" display="Summary Information" xr:uid="{00000000-0004-0000-0900-000000000000}"/>
  </hyperlinks>
  <pageMargins left="0.7" right="0.7" top="0.75" bottom="0.75" header="0.3" footer="0.3"/>
  <pageSetup scale="43" orientation="portrait" r:id="rId1"/>
  <headerFooter>
    <oddHeader>&amp;R&amp;F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5">
    <tabColor theme="8" tint="0.39997558519241921"/>
    <pageSetUpPr fitToPage="1"/>
  </sheetPr>
  <dimension ref="A1:R20"/>
  <sheetViews>
    <sheetView showGridLines="0" zoomScaleNormal="100" workbookViewId="0">
      <selection activeCell="C12" sqref="C12"/>
    </sheetView>
  </sheetViews>
  <sheetFormatPr defaultColWidth="9.140625" defaultRowHeight="11.25"/>
  <cols>
    <col min="1" max="1" width="22.140625" style="167" customWidth="1"/>
    <col min="2" max="2" width="12.140625" style="168" customWidth="1"/>
    <col min="3" max="3" width="10.42578125" style="169" customWidth="1"/>
    <col min="4" max="5" width="16.5703125" style="173" customWidth="1"/>
    <col min="6" max="6" width="16.5703125" style="174" customWidth="1"/>
    <col min="7" max="7" width="12" style="203" customWidth="1"/>
    <col min="8" max="8" width="22.85546875" style="191" customWidth="1"/>
    <col min="9" max="9" width="10.5703125" style="170" customWidth="1"/>
    <col min="10" max="16384" width="9.140625" style="170"/>
  </cols>
  <sheetData>
    <row r="1" spans="1:16" s="12" customFormat="1">
      <c r="A1" s="164" t="s">
        <v>37</v>
      </c>
      <c r="B1" s="56"/>
      <c r="C1" s="29"/>
      <c r="D1" s="68"/>
      <c r="E1" s="68"/>
      <c r="F1" s="75"/>
      <c r="G1" s="202" t="s">
        <v>40</v>
      </c>
      <c r="H1" s="73"/>
      <c r="O1" s="166"/>
    </row>
    <row r="2" spans="1:16" s="12" customFormat="1" ht="12.75" customHeight="1">
      <c r="A2" s="49" t="s">
        <v>31</v>
      </c>
      <c r="B2" s="57" t="s">
        <v>43</v>
      </c>
      <c r="C2" s="23" t="s">
        <v>32</v>
      </c>
      <c r="D2" s="65" t="s">
        <v>33</v>
      </c>
      <c r="E2" s="65" t="s">
        <v>34</v>
      </c>
      <c r="F2" s="76" t="s">
        <v>35</v>
      </c>
      <c r="G2" s="90" t="s">
        <v>36</v>
      </c>
      <c r="H2" s="222" t="s">
        <v>44</v>
      </c>
      <c r="P2" s="13"/>
    </row>
    <row r="3" spans="1:16" s="10" customFormat="1" ht="12.75" customHeight="1">
      <c r="A3" s="259"/>
      <c r="B3" s="260"/>
      <c r="C3" s="261"/>
      <c r="D3" s="153"/>
      <c r="E3" s="153"/>
      <c r="F3" s="154"/>
      <c r="G3" s="272"/>
      <c r="H3" s="175"/>
      <c r="I3" s="9"/>
      <c r="K3" s="9"/>
      <c r="M3" s="9"/>
      <c r="O3" s="9"/>
      <c r="P3" s="11"/>
    </row>
    <row r="4" spans="1:16" s="10" customFormat="1" ht="12.75" customHeight="1">
      <c r="A4" s="316" t="s">
        <v>194</v>
      </c>
      <c r="B4" s="61">
        <v>3430</v>
      </c>
      <c r="C4" s="317" t="s">
        <v>195</v>
      </c>
      <c r="D4" s="306" t="s">
        <v>209</v>
      </c>
      <c r="E4" s="306" t="s">
        <v>247</v>
      </c>
      <c r="F4" s="307">
        <v>41072</v>
      </c>
      <c r="G4" s="272">
        <v>3232.5</v>
      </c>
      <c r="H4" s="308" t="s">
        <v>189</v>
      </c>
      <c r="I4" s="9"/>
      <c r="K4" s="9"/>
      <c r="M4" s="9"/>
      <c r="O4" s="15"/>
    </row>
    <row r="5" spans="1:16" s="10" customFormat="1" ht="12.75" customHeight="1">
      <c r="A5" s="316" t="s">
        <v>351</v>
      </c>
      <c r="B5" s="398">
        <v>-197.5</v>
      </c>
      <c r="C5" s="317"/>
      <c r="D5" s="361"/>
      <c r="E5" s="361"/>
      <c r="F5" s="362"/>
      <c r="G5" s="360"/>
      <c r="H5" s="308"/>
      <c r="I5" s="9"/>
      <c r="K5" s="9"/>
      <c r="M5" s="9"/>
      <c r="O5" s="15"/>
    </row>
    <row r="6" spans="1:16" s="10" customFormat="1" ht="12.75" customHeight="1">
      <c r="A6" s="316"/>
      <c r="B6" s="61"/>
      <c r="C6" s="317">
        <f>SUM(B4:B5)</f>
        <v>3232.5</v>
      </c>
      <c r="D6" s="361"/>
      <c r="E6" s="361"/>
      <c r="F6" s="362"/>
      <c r="G6" s="360"/>
      <c r="H6" s="308"/>
      <c r="I6" s="9"/>
      <c r="K6" s="9"/>
      <c r="M6" s="9"/>
      <c r="O6" s="15"/>
    </row>
    <row r="7" spans="1:16" s="12" customFormat="1" ht="12.75" customHeight="1">
      <c r="A7" s="289"/>
      <c r="B7" s="292"/>
      <c r="C7" s="302"/>
      <c r="D7" s="277"/>
      <c r="E7" s="277"/>
      <c r="F7" s="278"/>
      <c r="G7" s="279"/>
      <c r="H7" s="352"/>
      <c r="O7" s="16"/>
    </row>
    <row r="8" spans="1:16" s="12" customFormat="1" ht="12.75" customHeight="1">
      <c r="A8" s="318" t="s">
        <v>200</v>
      </c>
      <c r="B8" s="292">
        <v>10079.76</v>
      </c>
      <c r="C8" s="302" t="s">
        <v>201</v>
      </c>
      <c r="D8" s="277" t="s">
        <v>239</v>
      </c>
      <c r="E8" s="277" t="s">
        <v>352</v>
      </c>
      <c r="F8" s="278">
        <v>41563</v>
      </c>
      <c r="G8" s="279">
        <v>10675.98</v>
      </c>
      <c r="H8" s="280" t="s">
        <v>205</v>
      </c>
      <c r="O8" s="16"/>
    </row>
    <row r="9" spans="1:16" s="12" customFormat="1" ht="12.75" customHeight="1">
      <c r="A9" s="318" t="s">
        <v>240</v>
      </c>
      <c r="B9" s="292">
        <v>1499.76</v>
      </c>
      <c r="C9" s="302"/>
      <c r="D9" s="277"/>
      <c r="E9" s="277"/>
      <c r="F9" s="278"/>
      <c r="G9" s="279"/>
      <c r="H9" s="280"/>
      <c r="O9" s="16"/>
    </row>
    <row r="10" spans="1:16" s="359" customFormat="1" ht="12.75" customHeight="1">
      <c r="A10" s="318" t="s">
        <v>354</v>
      </c>
      <c r="B10" s="292">
        <v>-903.54</v>
      </c>
      <c r="C10" s="302"/>
      <c r="D10" s="277"/>
      <c r="E10" s="277"/>
      <c r="F10" s="278"/>
      <c r="G10" s="279"/>
      <c r="H10" s="280"/>
      <c r="O10" s="16"/>
    </row>
    <row r="11" spans="1:16" s="12" customFormat="1" ht="12.75" customHeight="1">
      <c r="A11" s="318"/>
      <c r="B11" s="345"/>
      <c r="C11" s="346">
        <f>SUM(B8:B10)</f>
        <v>10675.98</v>
      </c>
      <c r="D11" s="277"/>
      <c r="E11" s="277"/>
      <c r="F11" s="278"/>
      <c r="G11" s="279"/>
      <c r="H11" s="280"/>
      <c r="O11" s="16"/>
    </row>
    <row r="12" spans="1:16" s="12" customFormat="1" ht="12.75" customHeight="1">
      <c r="A12" s="318"/>
      <c r="B12" s="292"/>
      <c r="C12" s="302"/>
      <c r="D12" s="277"/>
      <c r="E12" s="277"/>
      <c r="F12" s="278"/>
      <c r="G12" s="279"/>
      <c r="H12" s="280"/>
      <c r="O12" s="16"/>
    </row>
    <row r="13" spans="1:16" s="12" customFormat="1" ht="12.75" customHeight="1">
      <c r="A13" s="318" t="s">
        <v>284</v>
      </c>
      <c r="B13" s="292">
        <v>360</v>
      </c>
      <c r="C13" s="302"/>
      <c r="D13" s="277" t="s">
        <v>285</v>
      </c>
      <c r="E13" s="277" t="s">
        <v>286</v>
      </c>
      <c r="F13" s="278">
        <v>41149</v>
      </c>
      <c r="G13" s="279">
        <v>360</v>
      </c>
      <c r="H13" s="280" t="s">
        <v>189</v>
      </c>
      <c r="O13" s="16"/>
    </row>
    <row r="14" spans="1:16" s="12" customFormat="1" ht="12.75" customHeight="1">
      <c r="A14" s="318"/>
      <c r="B14" s="292"/>
      <c r="C14" s="302"/>
      <c r="D14" s="277"/>
      <c r="E14" s="277"/>
      <c r="F14" s="278"/>
      <c r="G14" s="279"/>
      <c r="H14" s="280"/>
      <c r="O14" s="16"/>
    </row>
    <row r="15" spans="1:16" s="12" customFormat="1" ht="12.75" customHeight="1">
      <c r="A15" s="318"/>
      <c r="B15" s="292"/>
      <c r="C15" s="302"/>
      <c r="D15" s="277"/>
      <c r="E15" s="277"/>
      <c r="F15" s="278"/>
      <c r="G15" s="279"/>
      <c r="H15" s="280"/>
      <c r="O15" s="16"/>
    </row>
    <row r="16" spans="1:16" s="12" customFormat="1" ht="12.75" customHeight="1">
      <c r="A16" s="318"/>
      <c r="B16" s="292"/>
      <c r="C16" s="302"/>
      <c r="D16" s="277"/>
      <c r="E16" s="277"/>
      <c r="F16" s="278"/>
      <c r="G16" s="279"/>
      <c r="H16" s="280"/>
      <c r="O16" s="16"/>
    </row>
    <row r="17" spans="1:18" s="12" customFormat="1" ht="12.75" customHeight="1">
      <c r="A17" s="319"/>
      <c r="B17" s="285"/>
      <c r="C17" s="298"/>
      <c r="D17" s="176"/>
      <c r="E17" s="176"/>
      <c r="F17" s="284"/>
      <c r="G17" s="279"/>
      <c r="H17" s="280"/>
      <c r="O17" s="16"/>
    </row>
    <row r="18" spans="1:18" s="12" customFormat="1" ht="12.75" customHeight="1">
      <c r="A18" s="50"/>
      <c r="B18" s="211"/>
      <c r="C18" s="31"/>
      <c r="D18" s="66"/>
      <c r="E18" s="66"/>
      <c r="F18" s="77"/>
      <c r="G18" s="320" t="s">
        <v>30</v>
      </c>
      <c r="H18" s="73"/>
      <c r="I18" s="14" t="s">
        <v>30</v>
      </c>
      <c r="K18" s="14" t="s">
        <v>30</v>
      </c>
      <c r="M18" s="14" t="s">
        <v>30</v>
      </c>
      <c r="O18" s="17"/>
      <c r="P18" s="14" t="s">
        <v>30</v>
      </c>
      <c r="Q18" s="14" t="s">
        <v>30</v>
      </c>
      <c r="R18" s="14" t="s">
        <v>30</v>
      </c>
    </row>
    <row r="19" spans="1:18" s="21" customFormat="1" ht="18" customHeight="1" thickBot="1">
      <c r="A19" s="152" t="s">
        <v>56</v>
      </c>
      <c r="B19" s="178">
        <f>SUM(B3:B18)</f>
        <v>14268.48</v>
      </c>
      <c r="C19" s="175"/>
      <c r="D19" s="176"/>
      <c r="E19" s="176"/>
      <c r="F19" s="154" t="s">
        <v>174</v>
      </c>
      <c r="G19" s="179">
        <f>SUM(G3:G18)</f>
        <v>14268.48</v>
      </c>
      <c r="H19" s="198" t="s">
        <v>175</v>
      </c>
      <c r="I19" s="179">
        <f>CHMATOTAL-G19</f>
        <v>0</v>
      </c>
      <c r="O19" s="22"/>
    </row>
    <row r="20" spans="1:18" s="12" customFormat="1" ht="12.75" customHeight="1" thickTop="1">
      <c r="A20" s="53"/>
      <c r="B20" s="56"/>
      <c r="C20" s="29"/>
      <c r="D20" s="68"/>
      <c r="E20" s="68"/>
      <c r="F20" s="75"/>
      <c r="G20" s="72"/>
      <c r="H20" s="73"/>
      <c r="I20" s="18"/>
      <c r="K20" s="18"/>
      <c r="M20" s="18"/>
      <c r="O20" s="18"/>
      <c r="P20" s="13"/>
      <c r="Q20" s="18"/>
      <c r="R20" s="18"/>
    </row>
  </sheetData>
  <phoneticPr fontId="9" type="noConversion"/>
  <hyperlinks>
    <hyperlink ref="G1" location="Sum!A1" tooltip="Click to View Summary Information" display="Summary Information" xr:uid="{00000000-0004-0000-0A00-000000000000}"/>
  </hyperlinks>
  <pageMargins left="0.7" right="0.7" top="0.75" bottom="0.75" header="0.3" footer="0.3"/>
  <pageSetup scale="41" orientation="portrait" r:id="rId1"/>
  <headerFooter>
    <oddHeader>&amp;R&amp;F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>
    <tabColor rgb="FFFFFF99"/>
    <pageSetUpPr fitToPage="1"/>
  </sheetPr>
  <dimension ref="A1:R18"/>
  <sheetViews>
    <sheetView showGridLines="0" zoomScaleNormal="100" workbookViewId="0">
      <selection activeCell="E33" sqref="E33"/>
    </sheetView>
  </sheetViews>
  <sheetFormatPr defaultColWidth="9.140625" defaultRowHeight="12.75" customHeight="1"/>
  <cols>
    <col min="1" max="1" width="22.140625" style="167" customWidth="1"/>
    <col min="2" max="2" width="12.140625" style="168" customWidth="1"/>
    <col min="3" max="3" width="10.42578125" style="169" bestFit="1" customWidth="1"/>
    <col min="4" max="5" width="15.42578125" style="173" customWidth="1"/>
    <col min="6" max="6" width="13.140625" style="174" bestFit="1" customWidth="1"/>
    <col min="7" max="7" width="12" style="170" customWidth="1"/>
    <col min="8" max="8" width="19.28515625" style="170" customWidth="1"/>
    <col min="9" max="9" width="10.5703125" style="170" customWidth="1"/>
    <col min="10" max="16384" width="9.140625" style="170"/>
  </cols>
  <sheetData>
    <row r="1" spans="1:18" s="12" customFormat="1" ht="12.75" customHeight="1">
      <c r="A1" s="164" t="s">
        <v>66</v>
      </c>
      <c r="B1" s="56"/>
      <c r="C1" s="29"/>
      <c r="D1" s="68"/>
      <c r="E1" s="68"/>
      <c r="F1" s="75"/>
      <c r="G1" s="192" t="s">
        <v>40</v>
      </c>
      <c r="O1" s="166"/>
    </row>
    <row r="2" spans="1:18" s="12" customFormat="1" ht="12.75" customHeight="1">
      <c r="A2" s="49" t="s">
        <v>31</v>
      </c>
      <c r="B2" s="57" t="s">
        <v>43</v>
      </c>
      <c r="C2" s="23" t="s">
        <v>32</v>
      </c>
      <c r="D2" s="65" t="s">
        <v>33</v>
      </c>
      <c r="E2" s="65" t="s">
        <v>34</v>
      </c>
      <c r="F2" s="76" t="s">
        <v>35</v>
      </c>
      <c r="G2" s="90" t="s">
        <v>36</v>
      </c>
      <c r="H2" s="222" t="s">
        <v>44</v>
      </c>
      <c r="P2" s="13"/>
    </row>
    <row r="3" spans="1:18" s="10" customFormat="1" ht="12.75" customHeight="1">
      <c r="A3" s="259"/>
      <c r="B3" s="260"/>
      <c r="C3" s="261"/>
      <c r="D3" s="153"/>
      <c r="E3" s="153"/>
      <c r="F3" s="154"/>
      <c r="G3" s="272"/>
      <c r="H3" s="21"/>
      <c r="I3" s="9"/>
      <c r="K3" s="9"/>
      <c r="M3" s="9"/>
      <c r="O3" s="9"/>
      <c r="P3" s="11"/>
    </row>
    <row r="4" spans="1:18" s="10" customFormat="1" ht="12.75" customHeight="1">
      <c r="A4" s="286"/>
      <c r="B4" s="287"/>
      <c r="C4" s="269"/>
      <c r="D4" s="306"/>
      <c r="E4" s="306"/>
      <c r="F4" s="307"/>
      <c r="G4" s="272"/>
      <c r="H4" s="288"/>
      <c r="I4" s="9"/>
      <c r="K4" s="9"/>
      <c r="M4" s="9"/>
      <c r="O4" s="15"/>
    </row>
    <row r="5" spans="1:18" s="12" customFormat="1" ht="12.75" customHeight="1">
      <c r="A5" s="286"/>
      <c r="B5" s="290"/>
      <c r="C5" s="291"/>
      <c r="D5" s="277"/>
      <c r="E5" s="277"/>
      <c r="F5" s="278"/>
      <c r="G5" s="279"/>
      <c r="H5" s="293"/>
      <c r="O5" s="16"/>
    </row>
    <row r="6" spans="1:18" s="12" customFormat="1" ht="12.75" customHeight="1">
      <c r="A6" s="294"/>
      <c r="B6" s="290"/>
      <c r="C6" s="295"/>
      <c r="D6" s="277"/>
      <c r="E6" s="277"/>
      <c r="F6" s="278"/>
      <c r="G6" s="279"/>
      <c r="H6" s="293"/>
      <c r="O6" s="16"/>
    </row>
    <row r="7" spans="1:18" s="12" customFormat="1" ht="12.75" customHeight="1">
      <c r="A7" s="294"/>
      <c r="B7" s="290"/>
      <c r="C7" s="295"/>
      <c r="D7" s="277"/>
      <c r="E7" s="277"/>
      <c r="F7" s="278"/>
      <c r="G7" s="279"/>
      <c r="H7" s="293"/>
      <c r="O7" s="16"/>
    </row>
    <row r="8" spans="1:18" s="12" customFormat="1" ht="12.75" customHeight="1">
      <c r="A8" s="294"/>
      <c r="B8" s="290"/>
      <c r="C8" s="295"/>
      <c r="D8" s="277"/>
      <c r="E8" s="277"/>
      <c r="F8" s="278"/>
      <c r="G8" s="279"/>
      <c r="H8" s="293"/>
      <c r="O8" s="16"/>
    </row>
    <row r="9" spans="1:18" s="12" customFormat="1" ht="12.75" customHeight="1">
      <c r="A9" s="294"/>
      <c r="B9" s="290"/>
      <c r="C9" s="295"/>
      <c r="D9" s="176"/>
      <c r="E9" s="176"/>
      <c r="F9" s="284"/>
      <c r="G9" s="279"/>
      <c r="H9" s="293"/>
      <c r="O9" s="16"/>
    </row>
    <row r="10" spans="1:18" s="12" customFormat="1" ht="12.75" customHeight="1">
      <c r="A10" s="259"/>
      <c r="B10" s="264"/>
      <c r="C10" s="298"/>
      <c r="D10" s="153"/>
      <c r="E10" s="153"/>
      <c r="F10" s="154"/>
      <c r="G10" s="309" t="s">
        <v>30</v>
      </c>
      <c r="H10" s="293"/>
      <c r="I10" s="14" t="s">
        <v>30</v>
      </c>
      <c r="K10" s="14" t="s">
        <v>30</v>
      </c>
      <c r="M10" s="14" t="s">
        <v>30</v>
      </c>
      <c r="O10" s="17"/>
      <c r="P10" s="14" t="s">
        <v>30</v>
      </c>
      <c r="Q10" s="14" t="s">
        <v>30</v>
      </c>
      <c r="R10" s="14" t="s">
        <v>30</v>
      </c>
    </row>
    <row r="11" spans="1:18" s="12" customFormat="1" ht="12.75" customHeight="1">
      <c r="A11" s="289"/>
      <c r="B11" s="301"/>
      <c r="C11" s="302"/>
      <c r="D11" s="277"/>
      <c r="E11" s="277"/>
      <c r="F11" s="278"/>
      <c r="G11" s="309"/>
      <c r="H11" s="293"/>
      <c r="I11" s="18"/>
      <c r="K11" s="18"/>
      <c r="M11" s="18"/>
      <c r="O11" s="18"/>
      <c r="P11" s="13"/>
      <c r="Q11" s="18"/>
      <c r="R11" s="18"/>
    </row>
    <row r="12" spans="1:18" s="12" customFormat="1" ht="12.75" customHeight="1">
      <c r="A12" s="289"/>
      <c r="B12" s="301"/>
      <c r="C12" s="302"/>
      <c r="D12" s="277"/>
      <c r="E12" s="277"/>
      <c r="F12" s="278"/>
      <c r="G12" s="309"/>
      <c r="H12" s="293"/>
      <c r="I12" s="18"/>
      <c r="K12" s="18"/>
      <c r="M12" s="18"/>
      <c r="O12" s="18"/>
      <c r="P12" s="13"/>
      <c r="Q12" s="18"/>
      <c r="R12" s="18"/>
    </row>
    <row r="13" spans="1:18" s="12" customFormat="1" ht="12.75" customHeight="1">
      <c r="A13" s="289"/>
      <c r="B13" s="301"/>
      <c r="C13" s="302"/>
      <c r="D13" s="277"/>
      <c r="E13" s="277"/>
      <c r="F13" s="278"/>
      <c r="G13" s="309"/>
      <c r="H13" s="293"/>
      <c r="I13" s="18"/>
      <c r="K13" s="18"/>
      <c r="M13" s="18"/>
      <c r="O13" s="18"/>
      <c r="P13" s="13"/>
      <c r="Q13" s="18"/>
      <c r="R13" s="18"/>
    </row>
    <row r="14" spans="1:18" ht="12.75" customHeight="1">
      <c r="A14" s="294"/>
      <c r="B14" s="290"/>
      <c r="C14" s="269"/>
      <c r="D14" s="310"/>
      <c r="E14" s="310"/>
      <c r="F14" s="311"/>
      <c r="G14" s="312"/>
      <c r="H14" s="305"/>
    </row>
    <row r="15" spans="1:18" ht="12.75" customHeight="1">
      <c r="A15" s="294"/>
      <c r="B15" s="290"/>
      <c r="C15" s="269"/>
      <c r="D15" s="310"/>
      <c r="E15" s="310"/>
      <c r="F15" s="311"/>
      <c r="G15" s="312"/>
      <c r="H15" s="305"/>
    </row>
    <row r="16" spans="1:18" ht="12.75" customHeight="1">
      <c r="A16" s="259"/>
      <c r="B16" s="260"/>
      <c r="C16" s="155"/>
      <c r="D16" s="262"/>
      <c r="E16" s="262"/>
      <c r="F16" s="263"/>
      <c r="G16" s="315"/>
      <c r="H16" s="155"/>
    </row>
    <row r="17" spans="1:9" s="172" customFormat="1" ht="12.75" customHeight="1" thickBot="1">
      <c r="A17" s="152" t="s">
        <v>176</v>
      </c>
      <c r="B17" s="182">
        <f>SUM(B3:B16)</f>
        <v>0</v>
      </c>
      <c r="C17" s="31"/>
      <c r="D17" s="153"/>
      <c r="E17" s="153"/>
      <c r="F17" s="154" t="s">
        <v>174</v>
      </c>
      <c r="G17" s="182">
        <f>SUM(G3:G16)</f>
        <v>0</v>
      </c>
      <c r="H17" s="198" t="s">
        <v>175</v>
      </c>
      <c r="I17" s="183">
        <f>CCMGTOTAL-G17</f>
        <v>0</v>
      </c>
    </row>
    <row r="18" spans="1:9" ht="12.75" customHeight="1" thickTop="1"/>
  </sheetData>
  <phoneticPr fontId="9" type="noConversion"/>
  <hyperlinks>
    <hyperlink ref="G1" location="Sum!A1" tooltip="Click to View Summary Information" display="Summary Information" xr:uid="{00000000-0004-0000-0B00-000000000000}"/>
  </hyperlinks>
  <pageMargins left="0.7" right="0.7" top="0.75" bottom="0.75" header="0.3" footer="0.3"/>
  <pageSetup scale="43" orientation="portrait" r:id="rId1"/>
  <headerFooter>
    <oddHeader>&amp;R&amp;F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99"/>
    <pageSetUpPr fitToPage="1"/>
  </sheetPr>
  <dimension ref="A1:R19"/>
  <sheetViews>
    <sheetView showGridLines="0" zoomScaleNormal="100" workbookViewId="0"/>
  </sheetViews>
  <sheetFormatPr defaultRowHeight="12.75"/>
  <cols>
    <col min="1" max="1" width="32.85546875" style="54" bestFit="1" customWidth="1"/>
    <col min="2" max="2" width="12.140625" style="62" customWidth="1"/>
    <col min="3" max="3" width="13.7109375" style="32" customWidth="1"/>
    <col min="4" max="5" width="13.7109375" style="71" customWidth="1"/>
    <col min="6" max="6" width="13.7109375" style="80" customWidth="1"/>
    <col min="7" max="7" width="12" customWidth="1"/>
    <col min="8" max="8" width="20" customWidth="1"/>
    <col min="9" max="9" width="10.5703125" customWidth="1"/>
  </cols>
  <sheetData>
    <row r="1" spans="1:16" s="26" customFormat="1">
      <c r="A1" s="94" t="s">
        <v>64</v>
      </c>
      <c r="B1" s="55"/>
      <c r="C1" s="33"/>
      <c r="D1" s="67"/>
      <c r="E1" s="67"/>
      <c r="F1" s="74"/>
      <c r="G1" s="28" t="s">
        <v>40</v>
      </c>
      <c r="O1" s="27"/>
    </row>
    <row r="2" spans="1:16" s="12" customFormat="1" ht="12.75" customHeight="1">
      <c r="A2" s="49" t="s">
        <v>31</v>
      </c>
      <c r="B2" s="57" t="s">
        <v>43</v>
      </c>
      <c r="C2" s="23" t="s">
        <v>32</v>
      </c>
      <c r="D2" s="65" t="s">
        <v>33</v>
      </c>
      <c r="E2" s="65" t="s">
        <v>34</v>
      </c>
      <c r="F2" s="76" t="s">
        <v>35</v>
      </c>
      <c r="G2" s="90" t="s">
        <v>36</v>
      </c>
      <c r="H2" s="321" t="s">
        <v>44</v>
      </c>
      <c r="P2" s="13"/>
    </row>
    <row r="3" spans="1:16" s="10" customFormat="1" ht="12.75" customHeight="1">
      <c r="A3" s="259"/>
      <c r="B3" s="315"/>
      <c r="C3" s="261"/>
      <c r="D3" s="153"/>
      <c r="E3" s="153"/>
      <c r="F3" s="154"/>
      <c r="G3" s="272"/>
      <c r="H3" s="175"/>
      <c r="I3" s="9"/>
      <c r="K3" s="9"/>
      <c r="M3" s="9"/>
      <c r="O3" s="9"/>
      <c r="P3" s="11"/>
    </row>
    <row r="4" spans="1:16" s="10" customFormat="1" ht="12.75" customHeight="1">
      <c r="A4" s="267" t="s">
        <v>181</v>
      </c>
      <c r="B4" s="332">
        <v>10700</v>
      </c>
      <c r="C4" s="269" t="s">
        <v>182</v>
      </c>
      <c r="D4" s="270" t="s">
        <v>186</v>
      </c>
      <c r="E4" s="270" t="s">
        <v>208</v>
      </c>
      <c r="F4" s="271">
        <v>41029</v>
      </c>
      <c r="G4" s="272">
        <v>10514.25</v>
      </c>
      <c r="H4" s="273" t="s">
        <v>189</v>
      </c>
      <c r="I4" s="9"/>
      <c r="K4" s="9"/>
      <c r="M4" s="9"/>
      <c r="O4" s="15"/>
    </row>
    <row r="5" spans="1:16" s="10" customFormat="1" ht="12.75" customHeight="1">
      <c r="A5" s="267" t="s">
        <v>193</v>
      </c>
      <c r="B5" s="395">
        <v>32571</v>
      </c>
      <c r="C5" s="269"/>
      <c r="D5" s="270"/>
      <c r="E5" s="270" t="s">
        <v>343</v>
      </c>
      <c r="F5" s="271">
        <v>41037</v>
      </c>
      <c r="G5" s="272">
        <v>25448.62</v>
      </c>
      <c r="H5" s="273" t="s">
        <v>189</v>
      </c>
      <c r="I5" s="9"/>
      <c r="K5" s="9"/>
      <c r="M5" s="9"/>
      <c r="O5" s="15"/>
    </row>
    <row r="6" spans="1:16" s="10" customFormat="1" ht="12.75" customHeight="1">
      <c r="A6" s="267" t="s">
        <v>344</v>
      </c>
      <c r="B6" s="396">
        <v>-41.83</v>
      </c>
      <c r="D6" s="270"/>
      <c r="E6" s="270" t="s">
        <v>337</v>
      </c>
      <c r="F6" s="271">
        <v>41289</v>
      </c>
      <c r="G6" s="393">
        <v>7266.3</v>
      </c>
      <c r="H6" s="394" t="s">
        <v>312</v>
      </c>
      <c r="K6" s="9"/>
      <c r="M6" s="9"/>
      <c r="O6" s="15"/>
    </row>
    <row r="7" spans="1:16" s="10" customFormat="1" ht="12.75" customHeight="1">
      <c r="A7" s="267"/>
      <c r="B7" s="332"/>
      <c r="C7" s="337">
        <f>SUM(B4:B6)</f>
        <v>43229.17</v>
      </c>
      <c r="D7" s="270"/>
      <c r="E7" s="270"/>
      <c r="F7" s="271"/>
      <c r="G7" s="341"/>
      <c r="H7" s="342"/>
      <c r="I7" s="343"/>
      <c r="K7" s="9"/>
      <c r="M7" s="9"/>
      <c r="O7" s="15"/>
    </row>
    <row r="8" spans="1:16" s="10" customFormat="1" ht="12.75" customHeight="1">
      <c r="A8" s="267"/>
      <c r="B8" s="332"/>
      <c r="C8" s="269"/>
      <c r="D8" s="270"/>
      <c r="E8" s="270"/>
      <c r="F8" s="271"/>
      <c r="G8" s="272"/>
      <c r="H8" s="273"/>
      <c r="I8" s="9"/>
      <c r="K8" s="9"/>
      <c r="M8" s="9"/>
      <c r="O8" s="15"/>
    </row>
    <row r="9" spans="1:16" s="10" customFormat="1" ht="12.75" customHeight="1">
      <c r="A9" s="267"/>
      <c r="B9" s="332"/>
      <c r="C9" s="269"/>
      <c r="D9" s="270"/>
      <c r="E9" s="270"/>
      <c r="F9" s="271"/>
      <c r="G9" s="272"/>
      <c r="H9" s="273"/>
      <c r="I9" s="9"/>
      <c r="K9" s="9"/>
      <c r="M9" s="9"/>
      <c r="O9" s="15"/>
    </row>
    <row r="10" spans="1:16" s="10" customFormat="1" ht="12.75" customHeight="1">
      <c r="A10" s="267"/>
      <c r="B10" s="332"/>
      <c r="C10" s="269"/>
      <c r="D10" s="270"/>
      <c r="E10" s="270"/>
      <c r="F10" s="271"/>
      <c r="G10" s="272"/>
      <c r="H10" s="273"/>
      <c r="I10" s="9"/>
      <c r="K10" s="9"/>
      <c r="M10" s="9"/>
      <c r="O10" s="15"/>
    </row>
    <row r="11" spans="1:16" s="10" customFormat="1" ht="12.75" customHeight="1">
      <c r="A11" s="267"/>
      <c r="B11" s="332"/>
      <c r="C11" s="269"/>
      <c r="D11" s="270"/>
      <c r="E11" s="270"/>
      <c r="F11" s="271"/>
      <c r="G11" s="272"/>
      <c r="H11" s="273"/>
      <c r="I11" s="9"/>
      <c r="K11" s="9"/>
      <c r="M11" s="9"/>
      <c r="O11" s="15"/>
    </row>
    <row r="12" spans="1:16" s="12" customFormat="1" ht="12.75" customHeight="1">
      <c r="A12" s="267"/>
      <c r="B12" s="333"/>
      <c r="C12" s="276"/>
      <c r="D12" s="277"/>
      <c r="E12" s="277"/>
      <c r="F12" s="278"/>
      <c r="G12" s="279"/>
      <c r="H12" s="280"/>
      <c r="O12" s="16"/>
    </row>
    <row r="13" spans="1:16" s="12" customFormat="1" ht="12.75" customHeight="1">
      <c r="A13" s="282"/>
      <c r="B13" s="333"/>
      <c r="C13" s="283"/>
      <c r="D13" s="277"/>
      <c r="E13" s="277"/>
      <c r="F13" s="278"/>
      <c r="G13" s="279"/>
      <c r="H13" s="280"/>
      <c r="O13" s="16"/>
    </row>
    <row r="14" spans="1:16" s="12" customFormat="1" ht="12.75" customHeight="1">
      <c r="A14" s="282"/>
      <c r="B14" s="333"/>
      <c r="C14" s="283"/>
      <c r="D14" s="277"/>
      <c r="E14" s="277"/>
      <c r="F14" s="278"/>
      <c r="G14" s="279"/>
      <c r="H14" s="280"/>
      <c r="O14" s="16"/>
    </row>
    <row r="15" spans="1:16" s="12" customFormat="1" ht="12.75" customHeight="1">
      <c r="A15" s="282"/>
      <c r="B15" s="333"/>
      <c r="C15" s="283"/>
      <c r="D15" s="277"/>
      <c r="E15" s="277"/>
      <c r="F15" s="278"/>
      <c r="G15" s="279"/>
      <c r="H15" s="280"/>
      <c r="O15" s="16"/>
    </row>
    <row r="16" spans="1:16" s="12" customFormat="1" ht="12.75" customHeight="1">
      <c r="A16" s="282"/>
      <c r="B16" s="275"/>
      <c r="C16" s="283"/>
      <c r="D16" s="176"/>
      <c r="E16" s="176"/>
      <c r="F16" s="284"/>
      <c r="G16" s="279"/>
      <c r="H16" s="280"/>
      <c r="O16" s="16"/>
    </row>
    <row r="17" spans="1:18" s="12" customFormat="1" ht="12.75" customHeight="1">
      <c r="A17" s="259"/>
      <c r="B17" s="264"/>
      <c r="C17" s="298"/>
      <c r="D17" s="153"/>
      <c r="E17" s="153"/>
      <c r="F17" s="154"/>
      <c r="G17" s="309" t="s">
        <v>30</v>
      </c>
      <c r="H17" s="281"/>
      <c r="I17" s="14" t="s">
        <v>30</v>
      </c>
      <c r="K17" s="14" t="s">
        <v>30</v>
      </c>
      <c r="M17" s="14" t="s">
        <v>30</v>
      </c>
      <c r="O17" s="17"/>
      <c r="P17" s="14" t="s">
        <v>30</v>
      </c>
      <c r="Q17" s="14" t="s">
        <v>30</v>
      </c>
      <c r="R17" s="14" t="s">
        <v>30</v>
      </c>
    </row>
    <row r="18" spans="1:18" s="21" customFormat="1" ht="18" customHeight="1" thickBot="1">
      <c r="A18" s="152" t="s">
        <v>65</v>
      </c>
      <c r="B18" s="178">
        <f>SUM(B3:B17)</f>
        <v>43229.17</v>
      </c>
      <c r="C18" s="175"/>
      <c r="D18" s="176"/>
      <c r="E18" s="176"/>
      <c r="F18" s="154" t="s">
        <v>174</v>
      </c>
      <c r="G18" s="179">
        <f>SUM(G3:G17)</f>
        <v>43229.17</v>
      </c>
      <c r="H18" s="198" t="s">
        <v>175</v>
      </c>
      <c r="I18" s="179">
        <f>CARETOTAL-G18</f>
        <v>0</v>
      </c>
      <c r="O18" s="22"/>
    </row>
    <row r="19" spans="1:18" s="12" customFormat="1" ht="12.75" customHeight="1" thickTop="1">
      <c r="A19" s="53"/>
      <c r="B19" s="56"/>
      <c r="C19" s="29"/>
      <c r="D19" s="68"/>
      <c r="E19" s="68"/>
      <c r="F19" s="75"/>
      <c r="G19" s="18"/>
      <c r="I19" s="18"/>
      <c r="K19" s="18"/>
      <c r="M19" s="18"/>
      <c r="O19" s="18"/>
      <c r="P19" s="13"/>
      <c r="Q19" s="18"/>
      <c r="R19" s="18"/>
    </row>
  </sheetData>
  <phoneticPr fontId="9" type="noConversion"/>
  <hyperlinks>
    <hyperlink ref="G1" location="Sum!A1" tooltip="Click to View Summary Information" display="Summary Information" xr:uid="{00000000-0004-0000-0C00-000000000000}"/>
  </hyperlinks>
  <pageMargins left="0.7" right="0.7" top="0.75" bottom="0.75" header="0.3" footer="0.3"/>
  <pageSetup scale="43" orientation="portrait" r:id="rId1"/>
  <headerFooter>
    <oddHeader>&amp;R&amp;F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1">
    <tabColor rgb="FFFFFF99"/>
    <pageSetUpPr fitToPage="1"/>
  </sheetPr>
  <dimension ref="A1:R19"/>
  <sheetViews>
    <sheetView showGridLines="0" zoomScaleNormal="100" workbookViewId="0">
      <selection activeCell="F11" sqref="F11"/>
    </sheetView>
  </sheetViews>
  <sheetFormatPr defaultColWidth="9.140625" defaultRowHeight="11.25"/>
  <cols>
    <col min="1" max="1" width="22.140625" style="167" customWidth="1"/>
    <col min="2" max="2" width="12.140625" style="168" customWidth="1"/>
    <col min="3" max="3" width="10.42578125" style="169" bestFit="1" customWidth="1"/>
    <col min="4" max="4" width="13.5703125" style="173" customWidth="1"/>
    <col min="5" max="5" width="25" style="205" bestFit="1" customWidth="1"/>
    <col min="6" max="6" width="13.5703125" style="174" customWidth="1"/>
    <col min="7" max="7" width="13.5703125" style="170" customWidth="1"/>
    <col min="8" max="8" width="18.42578125" style="170" customWidth="1"/>
    <col min="9" max="9" width="10.5703125" style="170" customWidth="1"/>
    <col min="10" max="16384" width="9.140625" style="170"/>
  </cols>
  <sheetData>
    <row r="1" spans="1:16" s="12" customFormat="1">
      <c r="A1" s="164" t="s">
        <v>50</v>
      </c>
      <c r="B1" s="56"/>
      <c r="C1" s="29"/>
      <c r="D1" s="68"/>
      <c r="E1" s="110"/>
      <c r="F1" s="75"/>
      <c r="G1" s="192" t="s">
        <v>40</v>
      </c>
      <c r="H1" s="29"/>
      <c r="O1" s="166"/>
    </row>
    <row r="2" spans="1:16" s="12" customFormat="1" ht="12.75" customHeight="1">
      <c r="A2" s="49" t="s">
        <v>31</v>
      </c>
      <c r="B2" s="57" t="s">
        <v>43</v>
      </c>
      <c r="C2" s="23" t="s">
        <v>32</v>
      </c>
      <c r="D2" s="65" t="s">
        <v>33</v>
      </c>
      <c r="E2" s="109" t="s">
        <v>34</v>
      </c>
      <c r="F2" s="76" t="s">
        <v>35</v>
      </c>
      <c r="G2" s="90" t="s">
        <v>36</v>
      </c>
      <c r="H2" s="222" t="s">
        <v>44</v>
      </c>
      <c r="P2" s="13"/>
    </row>
    <row r="3" spans="1:16" s="10" customFormat="1" ht="12.75" customHeight="1">
      <c r="A3" s="50"/>
      <c r="B3" s="180"/>
      <c r="C3" s="30"/>
      <c r="D3" s="103"/>
      <c r="E3" s="207"/>
      <c r="F3" s="104"/>
      <c r="G3" s="219"/>
      <c r="H3" s="31"/>
      <c r="I3" s="9"/>
      <c r="K3" s="9"/>
      <c r="M3" s="9"/>
      <c r="O3" s="9"/>
      <c r="P3" s="11"/>
    </row>
    <row r="4" spans="1:16" s="10" customFormat="1" ht="12.75" customHeight="1">
      <c r="A4" s="286"/>
      <c r="B4" s="287"/>
      <c r="C4" s="269"/>
      <c r="D4" s="306"/>
      <c r="E4" s="322"/>
      <c r="F4" s="307"/>
      <c r="G4" s="272"/>
      <c r="H4" s="308"/>
      <c r="I4" s="9"/>
      <c r="K4" s="9"/>
      <c r="M4" s="9"/>
      <c r="O4" s="15"/>
    </row>
    <row r="5" spans="1:16" s="12" customFormat="1" ht="12.75" customHeight="1">
      <c r="A5" s="286"/>
      <c r="B5" s="290"/>
      <c r="C5" s="291"/>
      <c r="D5" s="277"/>
      <c r="E5" s="323"/>
      <c r="F5" s="278"/>
      <c r="G5" s="279"/>
      <c r="H5" s="280"/>
      <c r="O5" s="16"/>
    </row>
    <row r="6" spans="1:16" s="12" customFormat="1" ht="12.75" customHeight="1">
      <c r="A6" s="286"/>
      <c r="B6" s="290"/>
      <c r="C6" s="291"/>
      <c r="D6" s="277"/>
      <c r="E6" s="323"/>
      <c r="F6" s="278"/>
      <c r="G6" s="279"/>
      <c r="H6" s="280"/>
      <c r="O6" s="16"/>
    </row>
    <row r="7" spans="1:16" s="12" customFormat="1" ht="12.75" customHeight="1">
      <c r="A7" s="286"/>
      <c r="B7" s="290"/>
      <c r="C7" s="291"/>
      <c r="D7" s="277"/>
      <c r="E7" s="323"/>
      <c r="F7" s="278"/>
      <c r="G7" s="279"/>
      <c r="H7" s="280"/>
      <c r="O7" s="16"/>
    </row>
    <row r="8" spans="1:16" s="12" customFormat="1" ht="12.75" customHeight="1">
      <c r="A8" s="286"/>
      <c r="B8" s="290"/>
      <c r="C8" s="291"/>
      <c r="D8" s="277"/>
      <c r="E8" s="323"/>
      <c r="F8" s="278"/>
      <c r="G8" s="279"/>
      <c r="H8" s="280"/>
      <c r="O8" s="16"/>
    </row>
    <row r="9" spans="1:16" s="12" customFormat="1" ht="12.75" customHeight="1">
      <c r="A9" s="286"/>
      <c r="B9" s="290"/>
      <c r="C9" s="291"/>
      <c r="D9" s="277"/>
      <c r="E9" s="323"/>
      <c r="F9" s="278"/>
      <c r="G9" s="279"/>
      <c r="H9" s="280"/>
      <c r="O9" s="16"/>
    </row>
    <row r="10" spans="1:16" s="12" customFormat="1" ht="12.75" customHeight="1">
      <c r="A10" s="286"/>
      <c r="B10" s="290"/>
      <c r="C10" s="291"/>
      <c r="D10" s="277"/>
      <c r="E10" s="323"/>
      <c r="F10" s="278"/>
      <c r="G10" s="279"/>
      <c r="H10" s="280"/>
      <c r="O10" s="16"/>
    </row>
    <row r="11" spans="1:16" s="12" customFormat="1" ht="12.75" customHeight="1">
      <c r="A11" s="286"/>
      <c r="B11" s="290"/>
      <c r="C11" s="291"/>
      <c r="D11" s="277"/>
      <c r="E11" s="323"/>
      <c r="F11" s="278"/>
      <c r="G11" s="279"/>
      <c r="H11" s="280"/>
      <c r="O11" s="16"/>
    </row>
    <row r="12" spans="1:16" s="12" customFormat="1" ht="12.75" customHeight="1">
      <c r="A12" s="286"/>
      <c r="B12" s="290"/>
      <c r="C12" s="291"/>
      <c r="D12" s="277"/>
      <c r="E12" s="323"/>
      <c r="F12" s="278"/>
      <c r="G12" s="279"/>
      <c r="H12" s="280"/>
      <c r="O12" s="16"/>
    </row>
    <row r="13" spans="1:16" s="12" customFormat="1" ht="12.75" customHeight="1">
      <c r="A13" s="294"/>
      <c r="B13" s="290"/>
      <c r="C13" s="295"/>
      <c r="D13" s="277"/>
      <c r="E13" s="323"/>
      <c r="F13" s="278"/>
      <c r="G13" s="279"/>
      <c r="H13" s="280"/>
      <c r="O13" s="16"/>
    </row>
    <row r="14" spans="1:16" s="12" customFormat="1" ht="12.75" customHeight="1">
      <c r="A14" s="294"/>
      <c r="B14" s="290"/>
      <c r="C14" s="295"/>
      <c r="D14" s="313"/>
      <c r="E14" s="323"/>
      <c r="F14" s="278"/>
      <c r="G14" s="279"/>
      <c r="H14" s="279"/>
      <c r="O14" s="16"/>
    </row>
    <row r="15" spans="1:16" s="12" customFormat="1" ht="12.75" customHeight="1">
      <c r="A15" s="294"/>
      <c r="B15" s="290"/>
      <c r="C15" s="295"/>
      <c r="D15" s="277"/>
      <c r="E15" s="323"/>
      <c r="F15" s="278"/>
      <c r="G15" s="279"/>
      <c r="H15" s="280"/>
      <c r="O15" s="16"/>
    </row>
    <row r="16" spans="1:16" s="12" customFormat="1" ht="12.75" customHeight="1">
      <c r="A16" s="294"/>
      <c r="B16" s="290"/>
      <c r="C16" s="295"/>
      <c r="D16" s="176"/>
      <c r="E16" s="206"/>
      <c r="F16" s="284"/>
      <c r="G16" s="279"/>
      <c r="H16" s="280"/>
      <c r="O16" s="16"/>
    </row>
    <row r="17" spans="1:18" s="12" customFormat="1" ht="12.75" customHeight="1">
      <c r="A17" s="50"/>
      <c r="B17" s="211"/>
      <c r="C17" s="31"/>
      <c r="D17" s="66"/>
      <c r="E17" s="324"/>
      <c r="F17" s="77"/>
      <c r="G17" s="320" t="s">
        <v>30</v>
      </c>
      <c r="H17" s="73"/>
      <c r="I17" s="14" t="s">
        <v>30</v>
      </c>
      <c r="K17" s="14" t="s">
        <v>30</v>
      </c>
      <c r="M17" s="14" t="s">
        <v>30</v>
      </c>
      <c r="O17" s="17"/>
      <c r="P17" s="14" t="s">
        <v>30</v>
      </c>
      <c r="Q17" s="14" t="s">
        <v>30</v>
      </c>
      <c r="R17" s="14" t="s">
        <v>30</v>
      </c>
    </row>
    <row r="18" spans="1:18" s="21" customFormat="1" ht="18" customHeight="1" thickBot="1">
      <c r="A18" s="152" t="s">
        <v>51</v>
      </c>
      <c r="B18" s="178">
        <f>SUM(B3:B17)</f>
        <v>0</v>
      </c>
      <c r="C18" s="175"/>
      <c r="D18" s="176"/>
      <c r="E18" s="206"/>
      <c r="F18" s="154" t="s">
        <v>174</v>
      </c>
      <c r="G18" s="179">
        <f>SUM(G3:G17)</f>
        <v>0</v>
      </c>
      <c r="H18" s="198" t="s">
        <v>175</v>
      </c>
      <c r="I18" s="179">
        <f>CSRTTOTAL-G18</f>
        <v>0</v>
      </c>
      <c r="O18" s="22"/>
    </row>
    <row r="19" spans="1:18" s="12" customFormat="1" ht="12.75" customHeight="1" thickTop="1">
      <c r="A19" s="53"/>
      <c r="B19" s="56"/>
      <c r="C19" s="29"/>
      <c r="D19" s="68"/>
      <c r="E19" s="110"/>
      <c r="F19" s="75"/>
      <c r="G19" s="18"/>
      <c r="I19" s="18"/>
      <c r="K19" s="18"/>
      <c r="M19" s="18"/>
      <c r="O19" s="18"/>
      <c r="P19" s="13"/>
      <c r="Q19" s="18"/>
      <c r="R19" s="18"/>
    </row>
  </sheetData>
  <phoneticPr fontId="9" type="noConversion"/>
  <hyperlinks>
    <hyperlink ref="G1" location="Sum!A1" tooltip="Click to View Summary Information" display="Summary Information" xr:uid="{00000000-0004-0000-0D00-000000000000}"/>
  </hyperlinks>
  <pageMargins left="0.7" right="0.7" top="0.75" bottom="0.75" header="0.3" footer="0.3"/>
  <pageSetup scale="41" orientation="portrait" r:id="rId1"/>
  <headerFooter>
    <oddHeader>&amp;R&amp;F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>
    <tabColor rgb="FFFFFF99"/>
    <pageSetUpPr fitToPage="1"/>
  </sheetPr>
  <dimension ref="A1:R18"/>
  <sheetViews>
    <sheetView showGridLines="0" zoomScaleNormal="100" workbookViewId="0">
      <selection activeCell="A4" sqref="A4"/>
    </sheetView>
  </sheetViews>
  <sheetFormatPr defaultColWidth="9.140625" defaultRowHeight="11.25"/>
  <cols>
    <col min="1" max="1" width="22.140625" style="167" customWidth="1"/>
    <col min="2" max="2" width="12.140625" style="168" customWidth="1"/>
    <col min="3" max="3" width="10.42578125" style="169" bestFit="1" customWidth="1"/>
    <col min="4" max="5" width="14.5703125" style="173" customWidth="1"/>
    <col min="6" max="6" width="14.5703125" style="174" customWidth="1"/>
    <col min="7" max="7" width="12" style="170" customWidth="1"/>
    <col min="8" max="8" width="17.85546875" style="170" customWidth="1"/>
    <col min="9" max="9" width="13.5703125" style="170" customWidth="1"/>
    <col min="10" max="16384" width="9.140625" style="170"/>
  </cols>
  <sheetData>
    <row r="1" spans="1:18" s="12" customFormat="1">
      <c r="A1" s="164" t="s">
        <v>62</v>
      </c>
      <c r="B1" s="56"/>
      <c r="C1" s="29"/>
      <c r="D1" s="68"/>
      <c r="E1" s="68"/>
      <c r="F1" s="75"/>
      <c r="G1" s="192" t="s">
        <v>40</v>
      </c>
      <c r="O1" s="166"/>
    </row>
    <row r="2" spans="1:18" s="12" customFormat="1" ht="12.75" customHeight="1">
      <c r="A2" s="49" t="s">
        <v>31</v>
      </c>
      <c r="B2" s="57" t="s">
        <v>43</v>
      </c>
      <c r="C2" s="23" t="s">
        <v>32</v>
      </c>
      <c r="D2" s="65" t="s">
        <v>33</v>
      </c>
      <c r="E2" s="65" t="s">
        <v>34</v>
      </c>
      <c r="F2" s="76" t="s">
        <v>35</v>
      </c>
      <c r="G2" s="90" t="s">
        <v>36</v>
      </c>
      <c r="H2" s="222" t="s">
        <v>44</v>
      </c>
      <c r="P2" s="13"/>
    </row>
    <row r="3" spans="1:18" s="10" customFormat="1" ht="12.75" customHeight="1">
      <c r="A3" s="259"/>
      <c r="B3" s="260"/>
      <c r="C3" s="261"/>
      <c r="D3" s="153"/>
      <c r="E3" s="153"/>
      <c r="F3" s="154"/>
      <c r="G3" s="272"/>
      <c r="H3" s="175"/>
      <c r="I3" s="266"/>
      <c r="K3" s="9"/>
      <c r="M3" s="9"/>
      <c r="O3" s="9"/>
      <c r="P3" s="11"/>
    </row>
    <row r="4" spans="1:18" s="10" customFormat="1" ht="12.75" customHeight="1">
      <c r="A4" s="286"/>
      <c r="B4" s="287"/>
      <c r="C4" s="269"/>
      <c r="D4" s="306"/>
      <c r="E4" s="306"/>
      <c r="F4" s="307"/>
      <c r="G4" s="272"/>
      <c r="H4" s="308"/>
      <c r="I4" s="266"/>
      <c r="K4" s="9"/>
      <c r="M4" s="9"/>
      <c r="O4" s="15"/>
    </row>
    <row r="5" spans="1:18" s="12" customFormat="1" ht="12.75" customHeight="1">
      <c r="A5" s="286"/>
      <c r="B5" s="290"/>
      <c r="C5" s="291"/>
      <c r="D5" s="277"/>
      <c r="E5" s="277"/>
      <c r="F5" s="278"/>
      <c r="G5" s="279"/>
      <c r="H5" s="280"/>
      <c r="I5" s="293"/>
      <c r="O5" s="16"/>
    </row>
    <row r="6" spans="1:18" s="12" customFormat="1" ht="12.75" customHeight="1">
      <c r="A6" s="294"/>
      <c r="B6" s="290"/>
      <c r="C6" s="295"/>
      <c r="D6" s="277"/>
      <c r="E6" s="277"/>
      <c r="F6" s="278"/>
      <c r="G6" s="279"/>
      <c r="H6" s="280"/>
      <c r="I6" s="293"/>
      <c r="O6" s="16"/>
    </row>
    <row r="7" spans="1:18" s="12" customFormat="1" ht="12.75" customHeight="1">
      <c r="A7" s="294"/>
      <c r="B7" s="290"/>
      <c r="C7" s="295"/>
      <c r="D7" s="277"/>
      <c r="E7" s="277"/>
      <c r="F7" s="278"/>
      <c r="G7" s="279"/>
      <c r="H7" s="280"/>
      <c r="I7" s="293"/>
      <c r="O7" s="16"/>
    </row>
    <row r="8" spans="1:18" s="12" customFormat="1" ht="12.75" customHeight="1">
      <c r="A8" s="294"/>
      <c r="B8" s="290"/>
      <c r="C8" s="295"/>
      <c r="D8" s="277"/>
      <c r="E8" s="277"/>
      <c r="F8" s="278"/>
      <c r="G8" s="279"/>
      <c r="H8" s="280"/>
      <c r="I8" s="293"/>
      <c r="O8" s="16"/>
    </row>
    <row r="9" spans="1:18" s="12" customFormat="1" ht="12.75" customHeight="1">
      <c r="A9" s="294"/>
      <c r="B9" s="290"/>
      <c r="C9" s="295"/>
      <c r="D9" s="277"/>
      <c r="E9" s="277"/>
      <c r="F9" s="278"/>
      <c r="G9" s="279"/>
      <c r="H9" s="280"/>
      <c r="I9" s="293"/>
      <c r="O9" s="16"/>
    </row>
    <row r="10" spans="1:18" s="12" customFormat="1" ht="12.75" customHeight="1">
      <c r="A10" s="294"/>
      <c r="B10" s="290"/>
      <c r="C10" s="295"/>
      <c r="D10" s="277"/>
      <c r="E10" s="277"/>
      <c r="F10" s="278"/>
      <c r="G10" s="279"/>
      <c r="H10" s="280"/>
      <c r="I10" s="293"/>
      <c r="O10" s="16"/>
    </row>
    <row r="11" spans="1:18" s="12" customFormat="1" ht="12.75" customHeight="1">
      <c r="A11" s="294"/>
      <c r="B11" s="290"/>
      <c r="C11" s="295"/>
      <c r="D11" s="277"/>
      <c r="E11" s="277"/>
      <c r="F11" s="278"/>
      <c r="G11" s="279"/>
      <c r="H11" s="280"/>
      <c r="I11" s="293"/>
      <c r="O11" s="16"/>
    </row>
    <row r="12" spans="1:18" s="12" customFormat="1" ht="12.75" customHeight="1">
      <c r="A12" s="294"/>
      <c r="B12" s="290"/>
      <c r="C12" s="295"/>
      <c r="D12" s="277"/>
      <c r="E12" s="277"/>
      <c r="F12" s="278"/>
      <c r="G12" s="279"/>
      <c r="H12" s="280"/>
      <c r="I12" s="293"/>
      <c r="O12" s="16"/>
    </row>
    <row r="13" spans="1:18" s="12" customFormat="1" ht="12.75" customHeight="1">
      <c r="A13" s="294"/>
      <c r="B13" s="290"/>
      <c r="C13" s="295"/>
      <c r="D13" s="277"/>
      <c r="E13" s="277"/>
      <c r="F13" s="278"/>
      <c r="G13" s="279"/>
      <c r="H13" s="280"/>
      <c r="I13" s="293"/>
      <c r="O13" s="16"/>
    </row>
    <row r="14" spans="1:18" s="12" customFormat="1" ht="12.75" customHeight="1">
      <c r="A14" s="294"/>
      <c r="B14" s="290"/>
      <c r="C14" s="295"/>
      <c r="D14" s="277"/>
      <c r="E14" s="277"/>
      <c r="F14" s="278"/>
      <c r="G14" s="279"/>
      <c r="H14" s="280"/>
      <c r="I14" s="293"/>
      <c r="O14" s="16"/>
    </row>
    <row r="15" spans="1:18" s="12" customFormat="1" ht="12.75" customHeight="1">
      <c r="A15" s="294"/>
      <c r="B15" s="290"/>
      <c r="C15" s="295"/>
      <c r="D15" s="176"/>
      <c r="E15" s="176"/>
      <c r="F15" s="284"/>
      <c r="G15" s="279"/>
      <c r="H15" s="280"/>
      <c r="I15" s="293"/>
      <c r="O15" s="16"/>
    </row>
    <row r="16" spans="1:18" s="12" customFormat="1" ht="12.75" customHeight="1">
      <c r="A16" s="259"/>
      <c r="B16" s="264"/>
      <c r="C16" s="298"/>
      <c r="D16" s="153"/>
      <c r="E16" s="153"/>
      <c r="F16" s="154"/>
      <c r="G16" s="309" t="s">
        <v>30</v>
      </c>
      <c r="H16" s="280"/>
      <c r="I16" s="300" t="s">
        <v>30</v>
      </c>
      <c r="K16" s="14" t="s">
        <v>30</v>
      </c>
      <c r="M16" s="14" t="s">
        <v>30</v>
      </c>
      <c r="O16" s="17"/>
      <c r="P16" s="14" t="s">
        <v>30</v>
      </c>
      <c r="Q16" s="14" t="s">
        <v>30</v>
      </c>
      <c r="R16" s="14" t="s">
        <v>30</v>
      </c>
    </row>
    <row r="17" spans="1:18" s="21" customFormat="1" ht="18" customHeight="1" thickBot="1">
      <c r="A17" s="152" t="s">
        <v>63</v>
      </c>
      <c r="B17" s="178">
        <f>SUM(B3:B16)</f>
        <v>0</v>
      </c>
      <c r="C17" s="175"/>
      <c r="D17" s="176"/>
      <c r="E17" s="176"/>
      <c r="F17" s="154" t="s">
        <v>174</v>
      </c>
      <c r="G17" s="179">
        <f>SUM(G3:G16)</f>
        <v>0</v>
      </c>
      <c r="H17" s="198" t="s">
        <v>175</v>
      </c>
      <c r="I17" s="179">
        <f>COTHTOTAL-G17</f>
        <v>0</v>
      </c>
      <c r="O17" s="22"/>
    </row>
    <row r="18" spans="1:18" s="12" customFormat="1" ht="12.75" customHeight="1" thickTop="1">
      <c r="A18" s="53"/>
      <c r="B18" s="56"/>
      <c r="C18" s="29"/>
      <c r="D18" s="68"/>
      <c r="E18" s="68"/>
      <c r="F18" s="75"/>
      <c r="G18" s="18"/>
      <c r="I18" s="18"/>
      <c r="K18" s="18"/>
      <c r="M18" s="18"/>
      <c r="O18" s="18"/>
      <c r="P18" s="13"/>
      <c r="Q18" s="18"/>
      <c r="R18" s="18"/>
    </row>
  </sheetData>
  <phoneticPr fontId="9" type="noConversion"/>
  <hyperlinks>
    <hyperlink ref="G1" location="Sum!A1" tooltip="Click to View Summary Information" display="Summary Information" xr:uid="{00000000-0004-0000-0E00-000000000000}"/>
  </hyperlinks>
  <pageMargins left="0.7" right="0.7" top="0.75" bottom="0.75" header="0.3" footer="0.3"/>
  <pageSetup scale="43" orientation="portrait" r:id="rId1"/>
  <headerFooter>
    <oddHeader>&amp;R&amp;F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>
    <tabColor theme="9" tint="0.39997558519241921"/>
    <pageSetUpPr fitToPage="1"/>
  </sheetPr>
  <dimension ref="A1:R24"/>
  <sheetViews>
    <sheetView showGridLines="0" zoomScaleNormal="100" workbookViewId="0">
      <selection activeCell="F21" sqref="F21"/>
    </sheetView>
  </sheetViews>
  <sheetFormatPr defaultColWidth="9.140625" defaultRowHeight="11.25"/>
  <cols>
    <col min="1" max="1" width="22.140625" style="167" customWidth="1"/>
    <col min="2" max="2" width="12.140625" style="168" customWidth="1"/>
    <col min="3" max="3" width="13.7109375" style="169" customWidth="1"/>
    <col min="4" max="5" width="15.28515625" style="173" customWidth="1"/>
    <col min="6" max="6" width="15.28515625" style="174" customWidth="1"/>
    <col min="7" max="7" width="12" style="170" customWidth="1"/>
    <col min="8" max="8" width="17.28515625" style="170" bestFit="1" customWidth="1"/>
    <col min="9" max="9" width="10.5703125" style="170" customWidth="1"/>
    <col min="10" max="16384" width="9.140625" style="170"/>
  </cols>
  <sheetData>
    <row r="1" spans="1:16" s="12" customFormat="1">
      <c r="A1" s="164" t="s">
        <v>60</v>
      </c>
      <c r="B1" s="56"/>
      <c r="C1" s="29"/>
      <c r="D1" s="68"/>
      <c r="E1" s="68"/>
      <c r="F1" s="75"/>
      <c r="G1" s="192" t="s">
        <v>40</v>
      </c>
      <c r="O1" s="166"/>
    </row>
    <row r="2" spans="1:16" s="12" customFormat="1" ht="12.75" customHeight="1">
      <c r="A2" s="49" t="s">
        <v>31</v>
      </c>
      <c r="B2" s="57" t="s">
        <v>43</v>
      </c>
      <c r="C2" s="23" t="s">
        <v>32</v>
      </c>
      <c r="D2" s="65" t="s">
        <v>33</v>
      </c>
      <c r="E2" s="65" t="s">
        <v>34</v>
      </c>
      <c r="F2" s="76" t="s">
        <v>35</v>
      </c>
      <c r="G2" s="90" t="s">
        <v>36</v>
      </c>
      <c r="H2" s="93" t="s">
        <v>44</v>
      </c>
      <c r="P2" s="13"/>
    </row>
    <row r="3" spans="1:16" s="10" customFormat="1" ht="12.75" customHeight="1">
      <c r="A3" s="259"/>
      <c r="B3" s="260"/>
      <c r="C3" s="261"/>
      <c r="D3" s="262"/>
      <c r="E3" s="262"/>
      <c r="F3" s="263"/>
      <c r="G3" s="285"/>
      <c r="H3" s="298"/>
      <c r="I3" s="9"/>
      <c r="K3" s="9"/>
      <c r="M3" s="9"/>
      <c r="O3" s="9"/>
      <c r="P3" s="11"/>
    </row>
    <row r="4" spans="1:16" s="10" customFormat="1" ht="12.75" customHeight="1">
      <c r="A4" s="286" t="s">
        <v>220</v>
      </c>
      <c r="B4" s="315">
        <v>1154.99</v>
      </c>
      <c r="C4" s="261"/>
      <c r="D4" s="153" t="s">
        <v>221</v>
      </c>
      <c r="E4" s="153" t="s">
        <v>329</v>
      </c>
      <c r="F4" s="154">
        <v>41212</v>
      </c>
      <c r="G4" s="272">
        <v>1200.05</v>
      </c>
      <c r="H4" s="175" t="s">
        <v>312</v>
      </c>
      <c r="I4" s="9"/>
      <c r="K4" s="9"/>
      <c r="M4" s="9"/>
      <c r="O4" s="9"/>
      <c r="P4" s="11"/>
    </row>
    <row r="5" spans="1:16" s="10" customFormat="1" ht="12.75" customHeight="1">
      <c r="A5" s="286" t="s">
        <v>332</v>
      </c>
      <c r="B5" s="391">
        <f>G4-B4</f>
        <v>45.059999999999945</v>
      </c>
      <c r="C5" s="261"/>
      <c r="D5" s="153"/>
      <c r="E5" s="153"/>
      <c r="F5" s="154"/>
      <c r="G5" s="360"/>
      <c r="H5" s="175"/>
      <c r="I5" s="9"/>
      <c r="K5" s="9"/>
      <c r="M5" s="9"/>
      <c r="O5" s="9"/>
      <c r="P5" s="11"/>
    </row>
    <row r="6" spans="1:16" s="10" customFormat="1" ht="12.75" customHeight="1">
      <c r="A6" s="286"/>
      <c r="B6" s="315"/>
      <c r="C6" s="392">
        <f>SUM(B4:B5)</f>
        <v>1200.05</v>
      </c>
      <c r="D6" s="153"/>
      <c r="E6" s="153"/>
      <c r="F6" s="154"/>
      <c r="G6" s="360"/>
      <c r="H6" s="175"/>
      <c r="I6" s="9"/>
      <c r="K6" s="9"/>
      <c r="M6" s="9"/>
      <c r="O6" s="9"/>
      <c r="P6" s="11"/>
    </row>
    <row r="7" spans="1:16" s="10" customFormat="1" ht="12.75" customHeight="1">
      <c r="A7" s="286"/>
      <c r="B7" s="315"/>
      <c r="C7" s="392"/>
      <c r="D7" s="153"/>
      <c r="E7" s="153"/>
      <c r="F7" s="154"/>
      <c r="G7" s="360"/>
      <c r="H7" s="175"/>
      <c r="I7" s="9"/>
      <c r="K7" s="9"/>
      <c r="M7" s="9"/>
      <c r="O7" s="9"/>
      <c r="P7" s="11"/>
    </row>
    <row r="8" spans="1:16" s="10" customFormat="1" ht="12.75" customHeight="1">
      <c r="A8" s="286" t="s">
        <v>333</v>
      </c>
      <c r="B8" s="315">
        <v>54.29</v>
      </c>
      <c r="C8" s="261"/>
      <c r="D8" s="153" t="s">
        <v>334</v>
      </c>
      <c r="E8" s="153" t="s">
        <v>335</v>
      </c>
      <c r="F8" s="154">
        <v>41220</v>
      </c>
      <c r="G8" s="360">
        <v>54.29</v>
      </c>
      <c r="H8" s="175" t="s">
        <v>189</v>
      </c>
      <c r="I8" s="9"/>
      <c r="K8" s="9"/>
      <c r="M8" s="9"/>
      <c r="O8" s="9"/>
      <c r="P8" s="11"/>
    </row>
    <row r="9" spans="1:16" s="10" customFormat="1" ht="12.75" customHeight="1">
      <c r="A9" s="259"/>
      <c r="B9" s="315"/>
      <c r="C9" s="261"/>
      <c r="D9" s="153"/>
      <c r="E9" s="153"/>
      <c r="F9" s="154"/>
      <c r="G9" s="272"/>
      <c r="H9" s="175"/>
      <c r="I9" s="9"/>
      <c r="K9" s="9"/>
      <c r="M9" s="9"/>
      <c r="O9" s="9"/>
      <c r="P9" s="11"/>
    </row>
    <row r="10" spans="1:16" s="10" customFormat="1" ht="12.75" customHeight="1">
      <c r="A10" s="286" t="s">
        <v>218</v>
      </c>
      <c r="B10" s="330">
        <v>67233.899999999994</v>
      </c>
      <c r="C10" s="269" t="s">
        <v>219</v>
      </c>
      <c r="D10" s="306" t="s">
        <v>268</v>
      </c>
      <c r="E10" s="306" t="s">
        <v>287</v>
      </c>
      <c r="F10" s="307">
        <v>41149</v>
      </c>
      <c r="G10" s="272">
        <v>5460.13</v>
      </c>
      <c r="H10" s="308" t="s">
        <v>189</v>
      </c>
      <c r="I10" s="9"/>
      <c r="K10" s="9"/>
      <c r="M10" s="9"/>
      <c r="O10" s="15"/>
    </row>
    <row r="11" spans="1:16" s="10" customFormat="1" ht="12.75" customHeight="1">
      <c r="A11" s="286" t="s">
        <v>345</v>
      </c>
      <c r="B11" s="340">
        <v>-874.8</v>
      </c>
      <c r="C11" s="269"/>
      <c r="D11" s="306"/>
      <c r="E11" s="306" t="s">
        <v>336</v>
      </c>
      <c r="F11" s="307">
        <v>41255</v>
      </c>
      <c r="G11" s="272">
        <v>60898.97</v>
      </c>
      <c r="H11" s="308" t="s">
        <v>312</v>
      </c>
      <c r="I11" s="9"/>
      <c r="K11" s="9"/>
      <c r="M11" s="9"/>
      <c r="O11" s="15"/>
    </row>
    <row r="12" spans="1:16" s="10" customFormat="1" ht="12.75" customHeight="1">
      <c r="A12" s="286"/>
      <c r="B12" s="330"/>
      <c r="C12" s="269"/>
      <c r="D12" s="306"/>
      <c r="E12" s="306"/>
      <c r="F12" s="307"/>
      <c r="G12" s="272"/>
      <c r="H12" s="351"/>
      <c r="I12" s="9"/>
      <c r="K12" s="9"/>
      <c r="M12" s="9"/>
      <c r="O12" s="15"/>
    </row>
    <row r="13" spans="1:16" s="10" customFormat="1" ht="12.75" customHeight="1">
      <c r="A13" s="286"/>
      <c r="B13" s="330"/>
      <c r="C13" s="269"/>
      <c r="D13" s="306"/>
      <c r="E13" s="306"/>
      <c r="F13" s="307"/>
      <c r="G13" s="272"/>
      <c r="H13" s="308"/>
      <c r="I13" s="9"/>
      <c r="K13" s="9"/>
      <c r="M13" s="9"/>
      <c r="O13" s="15"/>
    </row>
    <row r="14" spans="1:16" s="10" customFormat="1" ht="12.75" customHeight="1">
      <c r="A14" s="286"/>
      <c r="B14" s="330"/>
      <c r="C14" s="269"/>
      <c r="D14" s="306"/>
      <c r="E14" s="306"/>
      <c r="F14" s="307"/>
      <c r="G14" s="272"/>
      <c r="H14" s="308"/>
      <c r="I14" s="9"/>
      <c r="K14" s="9"/>
      <c r="M14" s="9"/>
      <c r="O14" s="15"/>
    </row>
    <row r="15" spans="1:16" s="10" customFormat="1" ht="12.75" customHeight="1">
      <c r="A15" s="286"/>
      <c r="B15" s="330"/>
      <c r="C15" s="269"/>
      <c r="D15" s="306"/>
      <c r="E15" s="306"/>
      <c r="F15" s="307"/>
      <c r="G15" s="272"/>
      <c r="H15" s="308"/>
      <c r="I15" s="9"/>
      <c r="K15" s="9"/>
      <c r="M15" s="9"/>
      <c r="O15" s="15"/>
    </row>
    <row r="16" spans="1:16" s="10" customFormat="1" ht="12.75" customHeight="1">
      <c r="A16" s="286"/>
      <c r="B16" s="330"/>
      <c r="C16" s="269"/>
      <c r="D16" s="306"/>
      <c r="E16" s="306"/>
      <c r="F16" s="307"/>
      <c r="G16" s="272"/>
      <c r="H16" s="308"/>
      <c r="I16" s="9"/>
      <c r="K16" s="9"/>
      <c r="M16" s="9"/>
      <c r="O16" s="15"/>
    </row>
    <row r="17" spans="1:18" s="12" customFormat="1" ht="12.75" customHeight="1">
      <c r="A17" s="286"/>
      <c r="B17" s="304"/>
      <c r="C17" s="291"/>
      <c r="D17" s="277"/>
      <c r="E17" s="277"/>
      <c r="F17" s="278"/>
      <c r="G17" s="279"/>
      <c r="H17" s="280"/>
      <c r="O17" s="16"/>
    </row>
    <row r="18" spans="1:18" s="12" customFormat="1" ht="12.75" customHeight="1">
      <c r="A18" s="294"/>
      <c r="B18" s="304"/>
      <c r="C18" s="295"/>
      <c r="D18" s="277"/>
      <c r="E18" s="277"/>
      <c r="F18" s="278"/>
      <c r="G18" s="279"/>
      <c r="H18" s="280"/>
      <c r="O18" s="16"/>
    </row>
    <row r="19" spans="1:18" s="12" customFormat="1" ht="12.75" customHeight="1">
      <c r="A19" s="294"/>
      <c r="B19" s="304"/>
      <c r="C19" s="295"/>
      <c r="D19" s="277"/>
      <c r="E19" s="277"/>
      <c r="F19" s="278"/>
      <c r="G19" s="279"/>
      <c r="H19" s="280"/>
      <c r="O19" s="16"/>
    </row>
    <row r="20" spans="1:18" s="12" customFormat="1" ht="12.75" customHeight="1">
      <c r="A20" s="294"/>
      <c r="B20" s="304"/>
      <c r="C20" s="295"/>
      <c r="D20" s="277"/>
      <c r="E20" s="277"/>
      <c r="F20" s="278"/>
      <c r="G20" s="279"/>
      <c r="H20" s="280"/>
      <c r="O20" s="16"/>
    </row>
    <row r="21" spans="1:18" s="12" customFormat="1" ht="12.75" customHeight="1">
      <c r="A21" s="294"/>
      <c r="B21" s="290"/>
      <c r="C21" s="295"/>
      <c r="D21" s="176"/>
      <c r="E21" s="176"/>
      <c r="F21" s="284"/>
      <c r="G21" s="279"/>
      <c r="H21" s="280"/>
      <c r="O21" s="16"/>
    </row>
    <row r="22" spans="1:18" s="12" customFormat="1" ht="12.75" customHeight="1">
      <c r="A22" s="259"/>
      <c r="B22" s="264"/>
      <c r="C22" s="298"/>
      <c r="D22" s="153"/>
      <c r="E22" s="153"/>
      <c r="F22" s="154"/>
      <c r="G22" s="309" t="s">
        <v>30</v>
      </c>
      <c r="H22" s="280"/>
      <c r="I22" s="14" t="s">
        <v>30</v>
      </c>
      <c r="K22" s="14" t="s">
        <v>30</v>
      </c>
      <c r="M22" s="14" t="s">
        <v>30</v>
      </c>
      <c r="O22" s="17"/>
      <c r="P22" s="14" t="s">
        <v>30</v>
      </c>
      <c r="Q22" s="14" t="s">
        <v>30</v>
      </c>
      <c r="R22" s="14" t="s">
        <v>30</v>
      </c>
    </row>
    <row r="23" spans="1:18" s="21" customFormat="1" ht="18" customHeight="1" thickBot="1">
      <c r="A23" s="152" t="s">
        <v>61</v>
      </c>
      <c r="B23" s="178">
        <f>SUM(B3:B22)</f>
        <v>67613.439999999988</v>
      </c>
      <c r="C23" s="175"/>
      <c r="D23" s="176"/>
      <c r="E23" s="176"/>
      <c r="F23" s="154" t="s">
        <v>174</v>
      </c>
      <c r="G23" s="179">
        <f>SUM(G3:G22)</f>
        <v>67613.440000000002</v>
      </c>
      <c r="H23" s="198" t="s">
        <v>175</v>
      </c>
      <c r="I23" s="179">
        <f>CFFETOTAL-G23</f>
        <v>0</v>
      </c>
      <c r="O23" s="22"/>
    </row>
    <row r="24" spans="1:18" s="12" customFormat="1" ht="12.75" customHeight="1" thickTop="1">
      <c r="A24" s="53"/>
      <c r="B24" s="56"/>
      <c r="C24" s="29"/>
      <c r="D24" s="68"/>
      <c r="E24" s="68"/>
      <c r="F24" s="75"/>
      <c r="G24" s="18"/>
      <c r="I24" s="18"/>
      <c r="K24" s="18"/>
      <c r="M24" s="18"/>
      <c r="O24" s="18"/>
      <c r="P24" s="13"/>
      <c r="Q24" s="18"/>
      <c r="R24" s="18"/>
    </row>
  </sheetData>
  <phoneticPr fontId="9" type="noConversion"/>
  <hyperlinks>
    <hyperlink ref="G1" location="Sum!A1" tooltip="Click to View Summary Information" display="Summary Information" xr:uid="{00000000-0004-0000-0F00-000000000000}"/>
  </hyperlinks>
  <pageMargins left="0.7" right="0.7" top="0.75" bottom="0.75" header="0.3" footer="0.3"/>
  <pageSetup scale="58" orientation="landscape" r:id="rId1"/>
  <headerFooter>
    <oddHeader>&amp;R&amp;F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0">
    <tabColor theme="9" tint="0.39997558519241921"/>
    <pageSetUpPr fitToPage="1"/>
  </sheetPr>
  <dimension ref="A1:Q45"/>
  <sheetViews>
    <sheetView showGridLines="0" zoomScaleNormal="100" workbookViewId="0">
      <selection activeCell="D11" sqref="D11"/>
    </sheetView>
  </sheetViews>
  <sheetFormatPr defaultColWidth="9.140625" defaultRowHeight="11.25"/>
  <cols>
    <col min="1" max="1" width="30.7109375" style="167" bestFit="1" customWidth="1"/>
    <col min="2" max="2" width="12.140625" style="168" customWidth="1"/>
    <col min="3" max="3" width="14.7109375" style="169" customWidth="1"/>
    <col min="4" max="4" width="18" style="173" customWidth="1"/>
    <col min="5" max="5" width="14" style="173" customWidth="1"/>
    <col min="6" max="6" width="12" style="174" customWidth="1"/>
    <col min="7" max="8" width="19.42578125" style="170" customWidth="1"/>
    <col min="9" max="9" width="15.7109375" style="170" customWidth="1"/>
    <col min="10" max="16384" width="9.140625" style="170"/>
  </cols>
  <sheetData>
    <row r="1" spans="1:17" s="12" customFormat="1">
      <c r="A1" s="193" t="s">
        <v>159</v>
      </c>
      <c r="B1" s="56"/>
      <c r="C1" s="29"/>
      <c r="D1" s="68"/>
      <c r="E1" s="68"/>
      <c r="F1" s="75"/>
      <c r="G1" s="192" t="s">
        <v>40</v>
      </c>
      <c r="N1" s="166"/>
    </row>
    <row r="2" spans="1:17" s="12" customFormat="1" ht="12.75" customHeight="1">
      <c r="A2" s="49" t="s">
        <v>31</v>
      </c>
      <c r="B2" s="57" t="s">
        <v>43</v>
      </c>
      <c r="C2" s="23" t="s">
        <v>32</v>
      </c>
      <c r="D2" s="65" t="s">
        <v>33</v>
      </c>
      <c r="E2" s="65" t="s">
        <v>34</v>
      </c>
      <c r="F2" s="76" t="s">
        <v>35</v>
      </c>
      <c r="G2" s="90" t="s">
        <v>36</v>
      </c>
      <c r="H2" s="222" t="s">
        <v>44</v>
      </c>
      <c r="O2" s="13"/>
    </row>
    <row r="3" spans="1:17" s="10" customFormat="1" ht="12.75" customHeight="1">
      <c r="A3" s="50"/>
      <c r="B3" s="180"/>
      <c r="C3" s="30"/>
      <c r="D3" s="103"/>
      <c r="E3" s="103"/>
      <c r="F3" s="104"/>
      <c r="G3" s="219"/>
      <c r="H3" s="31"/>
      <c r="J3" s="9"/>
      <c r="L3" s="9"/>
      <c r="N3" s="9"/>
      <c r="O3" s="11"/>
    </row>
    <row r="4" spans="1:17" s="10" customFormat="1" ht="12.75" customHeight="1">
      <c r="A4" s="286" t="s">
        <v>196</v>
      </c>
      <c r="B4" s="338">
        <v>21913.87</v>
      </c>
      <c r="C4" s="269" t="s">
        <v>197</v>
      </c>
      <c r="D4" s="306" t="s">
        <v>229</v>
      </c>
      <c r="E4" s="306" t="s">
        <v>328</v>
      </c>
      <c r="F4" s="307">
        <v>41212</v>
      </c>
      <c r="G4" s="272">
        <v>21913.87</v>
      </c>
      <c r="H4" s="308" t="s">
        <v>205</v>
      </c>
      <c r="J4" s="9"/>
      <c r="L4" s="9"/>
      <c r="N4" s="15"/>
    </row>
    <row r="5" spans="1:17" s="12" customFormat="1" ht="12.75" customHeight="1">
      <c r="A5" s="286"/>
      <c r="B5" s="339"/>
      <c r="C5" s="291"/>
      <c r="D5" s="277"/>
      <c r="E5" s="277"/>
      <c r="F5" s="278"/>
      <c r="G5" s="279"/>
      <c r="H5" s="280"/>
      <c r="N5" s="16"/>
    </row>
    <row r="6" spans="1:17" s="12" customFormat="1" ht="12.75" customHeight="1">
      <c r="A6" s="294" t="s">
        <v>227</v>
      </c>
      <c r="B6" s="339">
        <v>56140.480000000003</v>
      </c>
      <c r="C6" s="295" t="s">
        <v>228</v>
      </c>
      <c r="D6" s="277" t="s">
        <v>234</v>
      </c>
      <c r="E6" s="277" t="s">
        <v>258</v>
      </c>
      <c r="F6" s="278">
        <v>41095</v>
      </c>
      <c r="G6" s="279">
        <v>41.27</v>
      </c>
      <c r="H6" s="280" t="s">
        <v>205</v>
      </c>
      <c r="N6" s="16"/>
    </row>
    <row r="7" spans="1:17" s="12" customFormat="1" ht="12.75" customHeight="1">
      <c r="A7" s="294" t="s">
        <v>311</v>
      </c>
      <c r="B7" s="374">
        <v>4707.67</v>
      </c>
      <c r="C7" s="295"/>
      <c r="D7" s="277"/>
      <c r="E7" s="277" t="s">
        <v>259</v>
      </c>
      <c r="F7" s="278">
        <v>41095</v>
      </c>
      <c r="G7" s="279">
        <v>1990.63</v>
      </c>
      <c r="H7" s="280" t="s">
        <v>205</v>
      </c>
      <c r="N7" s="16"/>
    </row>
    <row r="8" spans="1:17" s="359" customFormat="1" ht="12.75" customHeight="1">
      <c r="A8" s="294"/>
      <c r="B8" s="339"/>
      <c r="C8" s="295">
        <f>SUM(B6:B7)</f>
        <v>60848.15</v>
      </c>
      <c r="D8" s="277"/>
      <c r="E8" s="277" t="s">
        <v>310</v>
      </c>
      <c r="F8" s="278">
        <v>41170</v>
      </c>
      <c r="G8" s="279">
        <v>58816.25</v>
      </c>
      <c r="H8" s="280"/>
      <c r="N8" s="16"/>
    </row>
    <row r="9" spans="1:17" s="12" customFormat="1" ht="12.75" customHeight="1">
      <c r="A9" s="294"/>
      <c r="B9" s="339"/>
      <c r="C9" s="295"/>
      <c r="D9" s="277"/>
      <c r="E9" s="277"/>
      <c r="F9" s="278"/>
      <c r="G9" s="341"/>
      <c r="H9" s="347">
        <f>SUM(G6:G8)</f>
        <v>60848.15</v>
      </c>
      <c r="I9" s="348">
        <f>C8-H9</f>
        <v>0</v>
      </c>
      <c r="N9" s="16"/>
    </row>
    <row r="10" spans="1:17" s="12" customFormat="1" ht="12.75" customHeight="1">
      <c r="A10" s="294"/>
      <c r="B10" s="339"/>
      <c r="C10" s="295"/>
      <c r="D10" s="277" t="s">
        <v>346</v>
      </c>
      <c r="E10" s="277"/>
      <c r="F10" s="278"/>
      <c r="G10" s="279"/>
      <c r="H10" s="280"/>
      <c r="N10" s="16"/>
    </row>
    <row r="11" spans="1:17" s="12" customFormat="1" ht="12.75" customHeight="1">
      <c r="A11" s="294"/>
      <c r="B11" s="339"/>
      <c r="C11" s="295"/>
      <c r="D11" s="277"/>
      <c r="E11" s="277"/>
      <c r="F11" s="278"/>
      <c r="G11" s="279"/>
      <c r="H11" s="280"/>
      <c r="N11" s="16"/>
    </row>
    <row r="12" spans="1:17" s="12" customFormat="1" ht="12.75" customHeight="1">
      <c r="A12" s="294"/>
      <c r="B12" s="339"/>
      <c r="C12" s="295"/>
      <c r="D12" s="277"/>
      <c r="E12" s="277"/>
      <c r="F12" s="278"/>
      <c r="G12" s="279"/>
      <c r="H12" s="280"/>
      <c r="N12" s="16"/>
    </row>
    <row r="13" spans="1:17" s="12" customFormat="1" ht="12.75" customHeight="1">
      <c r="A13" s="294"/>
      <c r="B13" s="290"/>
      <c r="C13" s="295"/>
      <c r="D13" s="176"/>
      <c r="E13" s="176"/>
      <c r="F13" s="284"/>
      <c r="G13" s="279"/>
      <c r="H13" s="280"/>
      <c r="N13" s="16"/>
    </row>
    <row r="14" spans="1:17" s="10" customFormat="1" ht="12.75" customHeight="1" thickBot="1">
      <c r="A14" s="214" t="s">
        <v>161</v>
      </c>
      <c r="B14" s="178">
        <f>SUM(B3:B13)</f>
        <v>82762.02</v>
      </c>
      <c r="C14" s="31"/>
      <c r="D14" s="66"/>
      <c r="E14" s="66"/>
      <c r="F14" s="154" t="s">
        <v>174</v>
      </c>
      <c r="G14" s="201">
        <f>SUM(G3:G13)</f>
        <v>82762.02</v>
      </c>
      <c r="H14" s="198" t="s">
        <v>175</v>
      </c>
      <c r="I14" s="200">
        <f>ITTOTAL-ITEXPENSE</f>
        <v>0</v>
      </c>
      <c r="J14" s="48" t="s">
        <v>30</v>
      </c>
      <c r="L14" s="48" t="s">
        <v>30</v>
      </c>
      <c r="N14" s="15"/>
      <c r="O14" s="48" t="s">
        <v>30</v>
      </c>
      <c r="P14" s="48" t="s">
        <v>30</v>
      </c>
      <c r="Q14" s="48" t="s">
        <v>30</v>
      </c>
    </row>
    <row r="15" spans="1:17" ht="12" thickTop="1"/>
    <row r="16" spans="1:17">
      <c r="A16" s="193" t="s">
        <v>160</v>
      </c>
      <c r="B16" s="56"/>
      <c r="C16" s="29"/>
      <c r="D16" s="68"/>
      <c r="E16" s="68"/>
      <c r="F16" s="75"/>
      <c r="G16" s="192" t="s">
        <v>40</v>
      </c>
      <c r="H16" s="12"/>
    </row>
    <row r="17" spans="1:9">
      <c r="A17" s="49" t="s">
        <v>31</v>
      </c>
      <c r="B17" s="57" t="s">
        <v>43</v>
      </c>
      <c r="C17" s="23" t="s">
        <v>32</v>
      </c>
      <c r="D17" s="65" t="s">
        <v>33</v>
      </c>
      <c r="E17" s="65" t="s">
        <v>34</v>
      </c>
      <c r="F17" s="76" t="s">
        <v>35</v>
      </c>
      <c r="G17" s="90" t="s">
        <v>36</v>
      </c>
      <c r="H17" s="222" t="s">
        <v>44</v>
      </c>
    </row>
    <row r="18" spans="1:9">
      <c r="A18" s="259"/>
      <c r="B18" s="260"/>
      <c r="C18" s="261"/>
      <c r="D18" s="153"/>
      <c r="E18" s="153"/>
      <c r="F18" s="154"/>
      <c r="G18" s="272"/>
      <c r="H18" s="175"/>
    </row>
    <row r="19" spans="1:9">
      <c r="A19" s="259" t="s">
        <v>245</v>
      </c>
      <c r="B19" s="315">
        <v>16526.16</v>
      </c>
      <c r="C19" s="261" t="s">
        <v>246</v>
      </c>
      <c r="D19" s="153" t="s">
        <v>249</v>
      </c>
      <c r="E19" s="153" t="s">
        <v>257</v>
      </c>
      <c r="F19" s="154">
        <v>41088</v>
      </c>
      <c r="G19" s="272">
        <v>16526.16</v>
      </c>
      <c r="H19" s="175" t="s">
        <v>189</v>
      </c>
    </row>
    <row r="20" spans="1:9">
      <c r="A20" s="259"/>
      <c r="B20" s="315"/>
      <c r="C20" s="261"/>
      <c r="D20" s="153"/>
      <c r="E20" s="153"/>
      <c r="F20" s="154"/>
      <c r="G20" s="272"/>
      <c r="H20" s="175"/>
    </row>
    <row r="21" spans="1:9">
      <c r="A21" s="286" t="s">
        <v>241</v>
      </c>
      <c r="B21" s="330">
        <v>3391.84</v>
      </c>
      <c r="C21" s="269" t="s">
        <v>242</v>
      </c>
      <c r="D21" s="306" t="s">
        <v>250</v>
      </c>
      <c r="E21" s="306" t="s">
        <v>338</v>
      </c>
      <c r="F21" s="307">
        <v>41330</v>
      </c>
      <c r="G21" s="272">
        <v>3391.84</v>
      </c>
      <c r="H21" s="308" t="s">
        <v>312</v>
      </c>
    </row>
    <row r="22" spans="1:9">
      <c r="A22" s="286"/>
      <c r="B22" s="304"/>
      <c r="C22" s="291"/>
      <c r="D22" s="277"/>
      <c r="E22" s="277"/>
      <c r="F22" s="278"/>
      <c r="G22" s="279"/>
      <c r="H22" s="280"/>
    </row>
    <row r="23" spans="1:9">
      <c r="A23" s="294" t="s">
        <v>243</v>
      </c>
      <c r="B23" s="304">
        <v>65882.649999999994</v>
      </c>
      <c r="C23" s="295" t="s">
        <v>244</v>
      </c>
      <c r="D23" s="277" t="s">
        <v>251</v>
      </c>
      <c r="E23" s="277" t="s">
        <v>306</v>
      </c>
      <c r="F23" s="278">
        <v>41164</v>
      </c>
      <c r="G23" s="279">
        <v>65882.66</v>
      </c>
      <c r="H23" s="280" t="s">
        <v>189</v>
      </c>
    </row>
    <row r="24" spans="1:9">
      <c r="A24" s="294" t="s">
        <v>307</v>
      </c>
      <c r="B24" s="349">
        <v>0.01</v>
      </c>
      <c r="C24" s="295"/>
      <c r="D24" s="277"/>
      <c r="E24" s="277"/>
      <c r="F24" s="278"/>
      <c r="G24" s="279"/>
      <c r="H24" s="280"/>
    </row>
    <row r="25" spans="1:9">
      <c r="A25" s="294"/>
      <c r="B25" s="304"/>
      <c r="C25" s="295">
        <f>SUM(B23:B24)</f>
        <v>65882.659999999989</v>
      </c>
      <c r="D25" s="277"/>
      <c r="E25" s="277"/>
      <c r="F25" s="278"/>
      <c r="G25" s="279"/>
      <c r="H25" s="280"/>
    </row>
    <row r="26" spans="1:9">
      <c r="A26" s="294"/>
      <c r="B26" s="304"/>
      <c r="C26" s="295"/>
      <c r="D26" s="277"/>
      <c r="E26" s="277"/>
      <c r="F26" s="278"/>
      <c r="G26" s="279"/>
      <c r="H26" s="280"/>
    </row>
    <row r="27" spans="1:9">
      <c r="A27" s="294"/>
      <c r="B27" s="304"/>
      <c r="C27" s="295"/>
      <c r="D27" s="277"/>
      <c r="E27" s="277"/>
      <c r="F27" s="278"/>
      <c r="G27" s="279"/>
      <c r="H27" s="280"/>
    </row>
    <row r="28" spans="1:9">
      <c r="A28" s="294"/>
      <c r="B28" s="304"/>
      <c r="C28" s="295"/>
      <c r="D28" s="277"/>
      <c r="E28" s="277"/>
      <c r="F28" s="278"/>
      <c r="G28" s="279"/>
      <c r="H28" s="280"/>
    </row>
    <row r="29" spans="1:9">
      <c r="A29" s="294"/>
      <c r="B29" s="290"/>
      <c r="C29" s="295"/>
      <c r="D29" s="176"/>
      <c r="E29" s="176"/>
      <c r="F29" s="284"/>
      <c r="G29" s="279"/>
      <c r="H29" s="280"/>
    </row>
    <row r="30" spans="1:9" s="172" customFormat="1" ht="12" thickBot="1">
      <c r="A30" s="214" t="s">
        <v>162</v>
      </c>
      <c r="B30" s="178">
        <f>SUM(B18:B29)</f>
        <v>85800.659999999989</v>
      </c>
      <c r="C30" s="31"/>
      <c r="D30" s="66"/>
      <c r="E30" s="66"/>
      <c r="F30" s="154" t="s">
        <v>174</v>
      </c>
      <c r="G30" s="201">
        <f>SUM(G18:G29)</f>
        <v>85800.66</v>
      </c>
      <c r="H30" s="198" t="s">
        <v>175</v>
      </c>
      <c r="I30" s="183">
        <f>AVTOTAL-AVEXPENSE</f>
        <v>0</v>
      </c>
    </row>
    <row r="31" spans="1:9" ht="12" thickTop="1"/>
    <row r="32" spans="1:9">
      <c r="A32" s="193" t="s">
        <v>163</v>
      </c>
      <c r="B32" s="56"/>
      <c r="C32" s="29"/>
      <c r="D32" s="68"/>
      <c r="E32" s="68"/>
      <c r="F32" s="75"/>
      <c r="G32" s="192" t="s">
        <v>40</v>
      </c>
      <c r="H32" s="12"/>
    </row>
    <row r="33" spans="1:9">
      <c r="A33" s="49" t="s">
        <v>31</v>
      </c>
      <c r="B33" s="57" t="s">
        <v>43</v>
      </c>
      <c r="C33" s="23" t="s">
        <v>32</v>
      </c>
      <c r="D33" s="65" t="s">
        <v>33</v>
      </c>
      <c r="E33" s="65" t="s">
        <v>34</v>
      </c>
      <c r="F33" s="76" t="s">
        <v>35</v>
      </c>
      <c r="G33" s="90" t="s">
        <v>36</v>
      </c>
      <c r="H33" s="222" t="s">
        <v>44</v>
      </c>
    </row>
    <row r="34" spans="1:9">
      <c r="A34" s="259"/>
      <c r="B34" s="260"/>
      <c r="C34" s="261"/>
      <c r="D34" s="153"/>
      <c r="E34" s="153"/>
      <c r="F34" s="154"/>
      <c r="G34" s="272"/>
      <c r="H34" s="175"/>
    </row>
    <row r="35" spans="1:9">
      <c r="A35" s="286"/>
      <c r="B35" s="287"/>
      <c r="C35" s="269"/>
      <c r="D35" s="306"/>
      <c r="E35" s="306"/>
      <c r="F35" s="307"/>
      <c r="G35" s="272"/>
      <c r="H35" s="308"/>
    </row>
    <row r="36" spans="1:9">
      <c r="A36" s="286"/>
      <c r="B36" s="290"/>
      <c r="C36" s="291"/>
      <c r="D36" s="277"/>
      <c r="E36" s="277"/>
      <c r="F36" s="278"/>
      <c r="G36" s="279"/>
      <c r="H36" s="280"/>
    </row>
    <row r="37" spans="1:9">
      <c r="A37" s="294"/>
      <c r="B37" s="290"/>
      <c r="C37" s="295"/>
      <c r="D37" s="277"/>
      <c r="E37" s="277"/>
      <c r="F37" s="278"/>
      <c r="G37" s="279"/>
      <c r="H37" s="280"/>
    </row>
    <row r="38" spans="1:9">
      <c r="A38" s="294"/>
      <c r="B38" s="290"/>
      <c r="C38" s="295"/>
      <c r="D38" s="277"/>
      <c r="E38" s="277"/>
      <c r="F38" s="278"/>
      <c r="G38" s="279"/>
      <c r="H38" s="280"/>
    </row>
    <row r="39" spans="1:9">
      <c r="A39" s="294"/>
      <c r="B39" s="290"/>
      <c r="C39" s="295"/>
      <c r="D39" s="277"/>
      <c r="E39" s="277"/>
      <c r="F39" s="278"/>
      <c r="G39" s="279"/>
      <c r="H39" s="280"/>
    </row>
    <row r="40" spans="1:9">
      <c r="A40" s="294"/>
      <c r="B40" s="290"/>
      <c r="C40" s="295"/>
      <c r="D40" s="277"/>
      <c r="E40" s="277"/>
      <c r="F40" s="278"/>
      <c r="G40" s="279"/>
      <c r="H40" s="280"/>
    </row>
    <row r="41" spans="1:9">
      <c r="A41" s="294"/>
      <c r="B41" s="290"/>
      <c r="C41" s="295"/>
      <c r="D41" s="277"/>
      <c r="E41" s="277"/>
      <c r="F41" s="278"/>
      <c r="G41" s="279"/>
      <c r="H41" s="280"/>
    </row>
    <row r="42" spans="1:9">
      <c r="A42" s="294"/>
      <c r="B42" s="290"/>
      <c r="C42" s="295"/>
      <c r="D42" s="277"/>
      <c r="E42" s="277"/>
      <c r="F42" s="278"/>
      <c r="G42" s="279"/>
      <c r="H42" s="280"/>
    </row>
    <row r="43" spans="1:9">
      <c r="A43" s="294"/>
      <c r="B43" s="290"/>
      <c r="C43" s="295"/>
      <c r="D43" s="296"/>
      <c r="E43" s="296"/>
      <c r="F43" s="297"/>
      <c r="G43" s="292"/>
      <c r="H43" s="302"/>
    </row>
    <row r="44" spans="1:9" s="10" customFormat="1" ht="12" thickBot="1">
      <c r="A44" s="214" t="s">
        <v>164</v>
      </c>
      <c r="B44" s="178">
        <f>SUM(B34:B43)</f>
        <v>0</v>
      </c>
      <c r="C44" s="31"/>
      <c r="D44" s="66"/>
      <c r="E44" s="66"/>
      <c r="F44" s="154" t="s">
        <v>174</v>
      </c>
      <c r="G44" s="201">
        <f>SUM(G34:G43)</f>
        <v>0</v>
      </c>
      <c r="H44" s="198" t="s">
        <v>175</v>
      </c>
      <c r="I44" s="200">
        <f>SECUTOTAL-SECUEXPENSE</f>
        <v>0</v>
      </c>
    </row>
    <row r="45" spans="1:9" ht="12" thickTop="1"/>
  </sheetData>
  <phoneticPr fontId="9" type="noConversion"/>
  <hyperlinks>
    <hyperlink ref="G1" location="Sum!A1" tooltip="Click to View Summary Information" display="Summary Information" xr:uid="{00000000-0004-0000-1000-000000000000}"/>
    <hyperlink ref="G16" location="Sum!A1" tooltip="Click to View Summary Information" display="Summary Information" xr:uid="{00000000-0004-0000-1000-000001000000}"/>
    <hyperlink ref="G32" location="Sum!A1" tooltip="Click to View Summary Information" display="Summary Information" xr:uid="{00000000-0004-0000-1000-000002000000}"/>
  </hyperlinks>
  <pageMargins left="0.7" right="0.7" top="0.75" bottom="0.75" header="0.3" footer="0.3"/>
  <pageSetup scale="63" orientation="landscape" r:id="rId1"/>
  <headerFooter>
    <oddHeader>&amp;R&amp;F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2">
    <tabColor theme="9" tint="0.39997558519241921"/>
    <pageSetUpPr fitToPage="1"/>
  </sheetPr>
  <dimension ref="A1:R22"/>
  <sheetViews>
    <sheetView showGridLines="0" zoomScaleNormal="100" workbookViewId="0">
      <selection activeCell="D41" sqref="D41"/>
    </sheetView>
  </sheetViews>
  <sheetFormatPr defaultColWidth="9.140625" defaultRowHeight="11.25"/>
  <cols>
    <col min="1" max="1" width="22.140625" style="167" customWidth="1"/>
    <col min="2" max="2" width="12.140625" style="168" customWidth="1"/>
    <col min="3" max="3" width="10.42578125" style="169" bestFit="1" customWidth="1"/>
    <col min="4" max="4" width="19.28515625" style="173" customWidth="1"/>
    <col min="5" max="5" width="11.5703125" style="173" customWidth="1"/>
    <col min="6" max="6" width="16.140625" style="174" customWidth="1"/>
    <col min="7" max="7" width="12" style="168" customWidth="1"/>
    <col min="8" max="8" width="21.28515625" style="170" customWidth="1"/>
    <col min="9" max="9" width="10.5703125" style="170" customWidth="1"/>
    <col min="10" max="16384" width="9.140625" style="170"/>
  </cols>
  <sheetData>
    <row r="1" spans="1:16" s="12" customFormat="1">
      <c r="A1" s="164" t="s">
        <v>49</v>
      </c>
      <c r="B1" s="56"/>
      <c r="C1" s="29"/>
      <c r="D1" s="68"/>
      <c r="E1" s="68"/>
      <c r="F1" s="75"/>
      <c r="G1" s="215" t="s">
        <v>40</v>
      </c>
      <c r="O1" s="166"/>
    </row>
    <row r="2" spans="1:16" s="12" customFormat="1" ht="12.75" customHeight="1">
      <c r="A2" s="49" t="s">
        <v>31</v>
      </c>
      <c r="B2" s="57" t="s">
        <v>43</v>
      </c>
      <c r="C2" s="23" t="s">
        <v>32</v>
      </c>
      <c r="D2" s="65" t="s">
        <v>33</v>
      </c>
      <c r="E2" s="65" t="s">
        <v>34</v>
      </c>
      <c r="F2" s="76" t="s">
        <v>35</v>
      </c>
      <c r="G2" s="90" t="s">
        <v>36</v>
      </c>
      <c r="H2" s="222" t="s">
        <v>44</v>
      </c>
      <c r="P2" s="13"/>
    </row>
    <row r="3" spans="1:16" s="10" customFormat="1" ht="12.75" customHeight="1">
      <c r="A3" s="259"/>
      <c r="B3" s="260"/>
      <c r="C3" s="261"/>
      <c r="D3" s="153"/>
      <c r="E3" s="153"/>
      <c r="F3" s="154"/>
      <c r="G3" s="272"/>
      <c r="H3" s="175"/>
      <c r="I3" s="9"/>
      <c r="K3" s="9"/>
      <c r="M3" s="9"/>
      <c r="O3" s="9"/>
      <c r="P3" s="11"/>
    </row>
    <row r="4" spans="1:16" s="10" customFormat="1" ht="12.75" customHeight="1">
      <c r="A4" s="286" t="s">
        <v>184</v>
      </c>
      <c r="B4" s="330">
        <v>1393</v>
      </c>
      <c r="C4" s="269"/>
      <c r="D4" s="306" t="s">
        <v>185</v>
      </c>
      <c r="E4" s="306" t="s">
        <v>206</v>
      </c>
      <c r="F4" s="307">
        <v>41026</v>
      </c>
      <c r="G4" s="272">
        <v>1582</v>
      </c>
      <c r="H4" s="308" t="s">
        <v>205</v>
      </c>
      <c r="I4" s="9"/>
      <c r="K4" s="9"/>
      <c r="M4" s="9"/>
      <c r="O4" s="15"/>
    </row>
    <row r="5" spans="1:16" s="10" customFormat="1" ht="12.75" customHeight="1">
      <c r="A5" s="286" t="s">
        <v>207</v>
      </c>
      <c r="B5" s="340">
        <v>189</v>
      </c>
      <c r="C5" s="269"/>
      <c r="D5" s="306"/>
      <c r="E5" s="306"/>
      <c r="F5" s="307"/>
      <c r="G5" s="272"/>
      <c r="H5" s="308"/>
      <c r="I5" s="9"/>
      <c r="K5" s="9"/>
      <c r="M5" s="9"/>
      <c r="O5" s="15"/>
    </row>
    <row r="6" spans="1:16" s="10" customFormat="1" ht="12.75" customHeight="1">
      <c r="A6" s="286"/>
      <c r="B6" s="330" t="s">
        <v>30</v>
      </c>
      <c r="C6" s="304">
        <f>SUM(B4:B5)</f>
        <v>1582</v>
      </c>
      <c r="D6" s="306"/>
      <c r="E6" s="306"/>
      <c r="F6" s="307"/>
      <c r="G6" s="272"/>
      <c r="H6" s="308"/>
      <c r="I6" s="9"/>
      <c r="K6" s="9"/>
      <c r="M6" s="9"/>
      <c r="O6" s="15"/>
    </row>
    <row r="7" spans="1:16" s="12" customFormat="1" ht="12.75" customHeight="1">
      <c r="A7" s="286"/>
      <c r="C7" s="291"/>
      <c r="D7" s="277"/>
      <c r="E7" s="277"/>
      <c r="F7" s="278"/>
      <c r="G7" s="279"/>
      <c r="H7" s="280"/>
      <c r="O7" s="16"/>
    </row>
    <row r="8" spans="1:16" s="12" customFormat="1" ht="12.75" customHeight="1">
      <c r="A8" s="294" t="s">
        <v>202</v>
      </c>
      <c r="B8" s="304">
        <v>2055</v>
      </c>
      <c r="C8" s="295"/>
      <c r="D8" s="277" t="s">
        <v>203</v>
      </c>
      <c r="E8" s="277" t="s">
        <v>204</v>
      </c>
      <c r="F8" s="278">
        <v>41026</v>
      </c>
      <c r="G8" s="279">
        <v>2055</v>
      </c>
      <c r="H8" s="280" t="s">
        <v>205</v>
      </c>
      <c r="O8" s="16"/>
    </row>
    <row r="9" spans="1:16" s="12" customFormat="1" ht="12.75" customHeight="1">
      <c r="A9" s="294"/>
      <c r="B9" s="304"/>
      <c r="C9" s="295"/>
      <c r="D9" s="277"/>
      <c r="E9" s="277"/>
      <c r="F9" s="278"/>
      <c r="G9" s="279"/>
      <c r="H9" s="280"/>
      <c r="O9" s="16"/>
    </row>
    <row r="10" spans="1:16" s="12" customFormat="1" ht="12.75" customHeight="1">
      <c r="A10" s="294" t="s">
        <v>261</v>
      </c>
      <c r="B10" s="304">
        <v>3424</v>
      </c>
      <c r="C10" s="295"/>
      <c r="D10" s="277" t="s">
        <v>262</v>
      </c>
      <c r="E10" s="277" t="s">
        <v>263</v>
      </c>
      <c r="F10" s="278">
        <v>41096</v>
      </c>
      <c r="G10" s="279">
        <v>3424</v>
      </c>
      <c r="H10" s="280" t="s">
        <v>205</v>
      </c>
      <c r="O10" s="16"/>
    </row>
    <row r="11" spans="1:16" s="12" customFormat="1" ht="12.75" customHeight="1">
      <c r="A11" s="294"/>
      <c r="B11" s="304"/>
      <c r="C11" s="295"/>
      <c r="D11" s="277"/>
      <c r="E11" s="277"/>
      <c r="F11" s="278"/>
      <c r="G11" s="279"/>
      <c r="H11" s="280"/>
      <c r="O11" s="16"/>
    </row>
    <row r="12" spans="1:16" s="12" customFormat="1" ht="12.75" customHeight="1">
      <c r="A12" s="294"/>
      <c r="B12" s="304"/>
      <c r="C12" s="295"/>
      <c r="D12" s="277"/>
      <c r="E12" s="277"/>
      <c r="F12" s="278"/>
      <c r="G12" s="279"/>
      <c r="H12" s="280"/>
      <c r="O12" s="16"/>
    </row>
    <row r="13" spans="1:16" s="12" customFormat="1" ht="12.75" customHeight="1">
      <c r="A13" s="294"/>
      <c r="B13" s="304"/>
      <c r="C13" s="295"/>
      <c r="D13" s="277"/>
      <c r="E13" s="277"/>
      <c r="F13" s="278"/>
      <c r="G13" s="279"/>
      <c r="H13" s="280"/>
      <c r="O13" s="16"/>
    </row>
    <row r="14" spans="1:16" s="12" customFormat="1" ht="12.75" customHeight="1">
      <c r="A14" s="294"/>
      <c r="B14" s="304"/>
      <c r="C14" s="295"/>
      <c r="D14" s="277"/>
      <c r="E14" s="277"/>
      <c r="F14" s="278"/>
      <c r="G14" s="279"/>
      <c r="H14" s="280"/>
      <c r="O14" s="16"/>
    </row>
    <row r="15" spans="1:16" s="12" customFormat="1" ht="12.75" customHeight="1">
      <c r="A15" s="294"/>
      <c r="B15" s="304"/>
      <c r="C15" s="295"/>
      <c r="D15" s="277"/>
      <c r="E15" s="277"/>
      <c r="F15" s="278"/>
      <c r="G15" s="279"/>
      <c r="H15" s="280"/>
      <c r="O15" s="16"/>
    </row>
    <row r="16" spans="1:16" s="12" customFormat="1" ht="12.75" customHeight="1">
      <c r="A16" s="294"/>
      <c r="B16" s="304"/>
      <c r="C16" s="295"/>
      <c r="D16" s="277"/>
      <c r="E16" s="277"/>
      <c r="F16" s="278"/>
      <c r="G16" s="279"/>
      <c r="H16" s="280"/>
      <c r="O16" s="16"/>
    </row>
    <row r="17" spans="1:18" s="12" customFormat="1" ht="12.75" customHeight="1">
      <c r="A17" s="294"/>
      <c r="B17" s="304"/>
      <c r="C17" s="295"/>
      <c r="D17" s="277"/>
      <c r="E17" s="277"/>
      <c r="F17" s="278"/>
      <c r="G17" s="279"/>
      <c r="H17" s="280"/>
      <c r="O17" s="16"/>
    </row>
    <row r="18" spans="1:18" s="12" customFormat="1" ht="12.75" customHeight="1">
      <c r="A18" s="294"/>
      <c r="B18" s="304"/>
      <c r="C18" s="295"/>
      <c r="D18" s="277"/>
      <c r="E18" s="277"/>
      <c r="F18" s="278"/>
      <c r="G18" s="279"/>
      <c r="H18" s="280"/>
      <c r="O18" s="16"/>
    </row>
    <row r="19" spans="1:18" s="12" customFormat="1" ht="12.75" customHeight="1">
      <c r="A19" s="294"/>
      <c r="B19" s="290"/>
      <c r="C19" s="295"/>
      <c r="D19" s="176"/>
      <c r="E19" s="176"/>
      <c r="F19" s="284"/>
      <c r="G19" s="279"/>
      <c r="H19" s="280"/>
      <c r="O19" s="16"/>
    </row>
    <row r="20" spans="1:18" s="12" customFormat="1" ht="12.75" customHeight="1">
      <c r="A20" s="259"/>
      <c r="B20" s="264"/>
      <c r="C20" s="298"/>
      <c r="D20" s="153"/>
      <c r="E20" s="153"/>
      <c r="F20" s="154"/>
      <c r="G20" s="309" t="s">
        <v>30</v>
      </c>
      <c r="H20" s="280"/>
      <c r="I20" s="14" t="s">
        <v>30</v>
      </c>
      <c r="K20" s="14" t="s">
        <v>30</v>
      </c>
      <c r="M20" s="14" t="s">
        <v>30</v>
      </c>
      <c r="O20" s="17"/>
      <c r="P20" s="14" t="s">
        <v>30</v>
      </c>
      <c r="Q20" s="14" t="s">
        <v>30</v>
      </c>
      <c r="R20" s="14" t="s">
        <v>30</v>
      </c>
    </row>
    <row r="21" spans="1:18" s="21" customFormat="1" ht="18" customHeight="1" thickBot="1">
      <c r="A21" s="152" t="s">
        <v>52</v>
      </c>
      <c r="B21" s="178">
        <f>SUM(B3:B20)</f>
        <v>7061</v>
      </c>
      <c r="C21" s="175"/>
      <c r="D21" s="176"/>
      <c r="E21" s="176"/>
      <c r="F21" s="154" t="s">
        <v>174</v>
      </c>
      <c r="G21" s="179">
        <f>SUM(G3:G20)</f>
        <v>7061</v>
      </c>
      <c r="H21" s="198" t="s">
        <v>175</v>
      </c>
      <c r="I21" s="216">
        <f>CMICTOTAL-G21</f>
        <v>0</v>
      </c>
      <c r="O21" s="22"/>
    </row>
    <row r="22" spans="1:18" s="12" customFormat="1" ht="12.75" customHeight="1" thickTop="1">
      <c r="A22" s="53"/>
      <c r="B22" s="56"/>
      <c r="C22" s="29"/>
      <c r="D22" s="68"/>
      <c r="E22" s="68"/>
      <c r="F22" s="75"/>
      <c r="G22" s="63"/>
      <c r="I22" s="18"/>
      <c r="K22" s="18"/>
      <c r="M22" s="18"/>
      <c r="O22" s="18"/>
      <c r="P22" s="13"/>
      <c r="Q22" s="18"/>
      <c r="R22" s="18"/>
    </row>
  </sheetData>
  <phoneticPr fontId="9" type="noConversion"/>
  <hyperlinks>
    <hyperlink ref="G1" location="Sum!A1" tooltip="Click to View Summary Information" display="Summary Information" xr:uid="{00000000-0004-0000-1100-000000000000}"/>
  </hyperlinks>
  <pageMargins left="0.7" right="0.7" top="0.75" bottom="0.75" header="0.3" footer="0.3"/>
  <pageSetup scale="58" orientation="landscape" r:id="rId1"/>
  <headerFooter>
    <oddHeader>&amp;R&amp;F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3">
    <tabColor theme="9" tint="0.39997558519241921"/>
    <pageSetUpPr fitToPage="1"/>
  </sheetPr>
  <dimension ref="A1:R21"/>
  <sheetViews>
    <sheetView showGridLines="0" zoomScaleNormal="100" workbookViewId="0">
      <selection activeCell="A4" sqref="A4"/>
    </sheetView>
  </sheetViews>
  <sheetFormatPr defaultColWidth="9.140625" defaultRowHeight="11.25"/>
  <cols>
    <col min="1" max="1" width="22.140625" style="167" customWidth="1"/>
    <col min="2" max="2" width="12.140625" style="168" customWidth="1"/>
    <col min="3" max="3" width="10.42578125" style="169" bestFit="1" customWidth="1"/>
    <col min="4" max="4" width="17.42578125" style="173" customWidth="1"/>
    <col min="5" max="5" width="8.42578125" style="173" bestFit="1" customWidth="1"/>
    <col min="6" max="6" width="17.42578125" style="174" customWidth="1"/>
    <col min="7" max="7" width="12" style="168" customWidth="1"/>
    <col min="8" max="8" width="19.42578125" style="170" customWidth="1"/>
    <col min="9" max="9" width="10.5703125" style="170" customWidth="1"/>
    <col min="10" max="16384" width="9.140625" style="170"/>
  </cols>
  <sheetData>
    <row r="1" spans="1:16" s="12" customFormat="1">
      <c r="A1" s="164" t="s">
        <v>53</v>
      </c>
      <c r="B1" s="56"/>
      <c r="C1" s="29"/>
      <c r="D1" s="68"/>
      <c r="E1" s="68"/>
      <c r="F1" s="75"/>
      <c r="G1" s="215" t="s">
        <v>40</v>
      </c>
      <c r="O1" s="166"/>
    </row>
    <row r="2" spans="1:16" s="12" customFormat="1" ht="12.75" customHeight="1">
      <c r="A2" s="49" t="s">
        <v>31</v>
      </c>
      <c r="B2" s="57" t="s">
        <v>43</v>
      </c>
      <c r="C2" s="23" t="s">
        <v>32</v>
      </c>
      <c r="D2" s="65" t="s">
        <v>33</v>
      </c>
      <c r="E2" s="65" t="s">
        <v>34</v>
      </c>
      <c r="F2" s="76" t="s">
        <v>35</v>
      </c>
      <c r="G2" s="90" t="s">
        <v>36</v>
      </c>
      <c r="H2" s="222" t="s">
        <v>44</v>
      </c>
      <c r="P2" s="13"/>
    </row>
    <row r="3" spans="1:16" s="10" customFormat="1" ht="12.75" customHeight="1">
      <c r="A3" s="259"/>
      <c r="B3" s="260"/>
      <c r="C3" s="261"/>
      <c r="D3" s="153"/>
      <c r="E3" s="153"/>
      <c r="F3" s="154"/>
      <c r="G3" s="272"/>
      <c r="H3" s="175"/>
      <c r="I3" s="9"/>
      <c r="K3" s="9"/>
      <c r="M3" s="9"/>
      <c r="O3" s="9"/>
      <c r="P3" s="11"/>
    </row>
    <row r="4" spans="1:16" s="10" customFormat="1" ht="12.75" customHeight="1">
      <c r="A4" s="286"/>
      <c r="B4" s="287"/>
      <c r="C4" s="269"/>
      <c r="D4" s="306"/>
      <c r="E4" s="306"/>
      <c r="F4" s="307"/>
      <c r="G4" s="272"/>
      <c r="H4" s="308"/>
      <c r="I4" s="9"/>
      <c r="K4" s="9"/>
      <c r="M4" s="9"/>
      <c r="O4" s="15"/>
    </row>
    <row r="5" spans="1:16" s="12" customFormat="1" ht="12.75" customHeight="1">
      <c r="A5" s="286"/>
      <c r="B5" s="290"/>
      <c r="C5" s="291"/>
      <c r="D5" s="277"/>
      <c r="E5" s="277"/>
      <c r="F5" s="278"/>
      <c r="G5" s="279"/>
      <c r="H5" s="280"/>
      <c r="O5" s="16"/>
    </row>
    <row r="6" spans="1:16" s="12" customFormat="1" ht="12.75" customHeight="1">
      <c r="A6" s="286"/>
      <c r="B6" s="290"/>
      <c r="C6" s="291"/>
      <c r="D6" s="277"/>
      <c r="E6" s="277"/>
      <c r="F6" s="278"/>
      <c r="G6" s="279"/>
      <c r="H6" s="280"/>
      <c r="O6" s="16"/>
    </row>
    <row r="7" spans="1:16" s="12" customFormat="1" ht="12.75" customHeight="1">
      <c r="A7" s="286"/>
      <c r="B7" s="290"/>
      <c r="C7" s="291"/>
      <c r="D7" s="277"/>
      <c r="E7" s="277"/>
      <c r="F7" s="278"/>
      <c r="G7" s="279"/>
      <c r="H7" s="280"/>
      <c r="O7" s="16"/>
    </row>
    <row r="8" spans="1:16" s="12" customFormat="1" ht="12.75" customHeight="1">
      <c r="A8" s="286"/>
      <c r="B8" s="290"/>
      <c r="C8" s="291"/>
      <c r="D8" s="277"/>
      <c r="E8" s="277"/>
      <c r="F8" s="278"/>
      <c r="G8" s="279"/>
      <c r="H8" s="280"/>
      <c r="O8" s="16"/>
    </row>
    <row r="9" spans="1:16" s="12" customFormat="1" ht="12.75" customHeight="1">
      <c r="A9" s="286"/>
      <c r="B9" s="290"/>
      <c r="C9" s="291"/>
      <c r="D9" s="277"/>
      <c r="E9" s="277"/>
      <c r="F9" s="278"/>
      <c r="G9" s="279"/>
      <c r="H9" s="280"/>
      <c r="O9" s="16"/>
    </row>
    <row r="10" spans="1:16" s="12" customFormat="1" ht="12.75" customHeight="1">
      <c r="A10" s="286"/>
      <c r="B10" s="290"/>
      <c r="C10" s="291"/>
      <c r="D10" s="277"/>
      <c r="E10" s="277"/>
      <c r="F10" s="278"/>
      <c r="G10" s="279"/>
      <c r="H10" s="280"/>
      <c r="O10" s="16"/>
    </row>
    <row r="11" spans="1:16" s="12" customFormat="1" ht="12.75" customHeight="1">
      <c r="A11" s="286"/>
      <c r="B11" s="290"/>
      <c r="C11" s="291"/>
      <c r="D11" s="277"/>
      <c r="E11" s="277"/>
      <c r="F11" s="278"/>
      <c r="G11" s="279"/>
      <c r="H11" s="280"/>
      <c r="O11" s="16"/>
    </row>
    <row r="12" spans="1:16" s="12" customFormat="1" ht="12.75" customHeight="1">
      <c r="A12" s="286"/>
      <c r="B12" s="290"/>
      <c r="C12" s="291"/>
      <c r="D12" s="277"/>
      <c r="E12" s="277"/>
      <c r="F12" s="278"/>
      <c r="G12" s="279"/>
      <c r="H12" s="280"/>
      <c r="O12" s="16"/>
    </row>
    <row r="13" spans="1:16" s="12" customFormat="1" ht="12.75" customHeight="1">
      <c r="A13" s="286"/>
      <c r="B13" s="290"/>
      <c r="C13" s="291"/>
      <c r="D13" s="277"/>
      <c r="E13" s="277"/>
      <c r="F13" s="278"/>
      <c r="G13" s="279"/>
      <c r="H13" s="280"/>
      <c r="O13" s="16"/>
    </row>
    <row r="14" spans="1:16" s="12" customFormat="1" ht="12.75" customHeight="1">
      <c r="A14" s="286"/>
      <c r="B14" s="290"/>
      <c r="C14" s="291"/>
      <c r="D14" s="277"/>
      <c r="E14" s="277"/>
      <c r="F14" s="278"/>
      <c r="G14" s="279"/>
      <c r="H14" s="280"/>
      <c r="O14" s="16"/>
    </row>
    <row r="15" spans="1:16" s="12" customFormat="1" ht="12.75" customHeight="1">
      <c r="A15" s="294"/>
      <c r="B15" s="290"/>
      <c r="C15" s="295"/>
      <c r="D15" s="277"/>
      <c r="E15" s="277"/>
      <c r="F15" s="278"/>
      <c r="G15" s="279"/>
      <c r="H15" s="280"/>
      <c r="O15" s="16"/>
    </row>
    <row r="16" spans="1:16" s="12" customFormat="1" ht="12.75" customHeight="1">
      <c r="A16" s="294"/>
      <c r="B16" s="290"/>
      <c r="C16" s="295"/>
      <c r="D16" s="277"/>
      <c r="E16" s="277"/>
      <c r="F16" s="278"/>
      <c r="G16" s="279"/>
      <c r="H16" s="280"/>
      <c r="O16" s="16"/>
    </row>
    <row r="17" spans="1:18" s="12" customFormat="1" ht="12.75" customHeight="1">
      <c r="A17" s="294"/>
      <c r="B17" s="290"/>
      <c r="C17" s="295"/>
      <c r="D17" s="277"/>
      <c r="E17" s="277"/>
      <c r="F17" s="278"/>
      <c r="G17" s="279"/>
      <c r="H17" s="280"/>
      <c r="O17" s="16"/>
    </row>
    <row r="18" spans="1:18" s="12" customFormat="1" ht="12.75" customHeight="1">
      <c r="A18" s="294"/>
      <c r="B18" s="290"/>
      <c r="C18" s="295"/>
      <c r="D18" s="176"/>
      <c r="E18" s="176"/>
      <c r="F18" s="284"/>
      <c r="G18" s="279"/>
      <c r="H18" s="280"/>
      <c r="O18" s="16"/>
    </row>
    <row r="19" spans="1:18" s="12" customFormat="1" ht="12.75" customHeight="1">
      <c r="A19" s="50"/>
      <c r="B19" s="211"/>
      <c r="C19" s="31"/>
      <c r="D19" s="103"/>
      <c r="E19" s="103"/>
      <c r="F19" s="104"/>
      <c r="G19" s="258" t="s">
        <v>30</v>
      </c>
      <c r="I19" s="14" t="s">
        <v>30</v>
      </c>
      <c r="K19" s="14" t="s">
        <v>30</v>
      </c>
      <c r="M19" s="14" t="s">
        <v>30</v>
      </c>
      <c r="O19" s="17"/>
      <c r="P19" s="14" t="s">
        <v>30</v>
      </c>
      <c r="Q19" s="14" t="s">
        <v>30</v>
      </c>
      <c r="R19" s="14" t="s">
        <v>30</v>
      </c>
    </row>
    <row r="20" spans="1:18" s="21" customFormat="1" ht="18" customHeight="1" thickBot="1">
      <c r="A20" s="214" t="s">
        <v>54</v>
      </c>
      <c r="B20" s="178">
        <f>SUM(B3:B19)</f>
        <v>0</v>
      </c>
      <c r="C20" s="175"/>
      <c r="D20" s="176"/>
      <c r="E20" s="176"/>
      <c r="F20" s="154" t="s">
        <v>174</v>
      </c>
      <c r="G20" s="179">
        <f>SUM(G3:G19)</f>
        <v>0</v>
      </c>
      <c r="H20" s="198" t="s">
        <v>175</v>
      </c>
      <c r="I20" s="179">
        <f>CADMTOTAL-G20</f>
        <v>0</v>
      </c>
      <c r="O20" s="22"/>
    </row>
    <row r="21" spans="1:18" s="12" customFormat="1" ht="12.75" customHeight="1" thickTop="1">
      <c r="A21" s="53"/>
      <c r="B21" s="56"/>
      <c r="C21" s="29"/>
      <c r="D21" s="68"/>
      <c r="E21" s="68"/>
      <c r="F21" s="75"/>
      <c r="G21" s="63"/>
      <c r="I21" s="18"/>
      <c r="K21" s="18"/>
      <c r="M21" s="18"/>
      <c r="O21" s="18"/>
      <c r="P21" s="13"/>
      <c r="Q21" s="18"/>
      <c r="R21" s="18"/>
    </row>
  </sheetData>
  <phoneticPr fontId="9" type="noConversion"/>
  <hyperlinks>
    <hyperlink ref="G1" location="Sum!A1" tooltip="Click to View Summary Information" display="Summary Information" xr:uid="{00000000-0004-0000-1200-000000000000}"/>
  </hyperlinks>
  <pageMargins left="0.7" right="0.7" top="0.75" bottom="0.75" header="0.3" footer="0.3"/>
  <pageSetup scale="58" orientation="landscape" r:id="rId1"/>
  <headerFooter>
    <oddHeader>&amp;R&amp;F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28"/>
  <sheetViews>
    <sheetView zoomScaleNormal="100" workbookViewId="0">
      <selection activeCell="D12" sqref="D12"/>
    </sheetView>
  </sheetViews>
  <sheetFormatPr defaultRowHeight="12.75"/>
  <cols>
    <col min="1" max="1" width="33.42578125" bestFit="1" customWidth="1"/>
    <col min="2" max="2" width="7.42578125" customWidth="1"/>
    <col min="3" max="3" width="6.5703125" customWidth="1"/>
    <col min="4" max="4" width="92.28515625" style="84" customWidth="1"/>
  </cols>
  <sheetData>
    <row r="1" spans="1:4">
      <c r="A1" s="85" t="s">
        <v>91</v>
      </c>
      <c r="B1" s="86" t="s">
        <v>92</v>
      </c>
      <c r="C1" s="86" t="s">
        <v>93</v>
      </c>
      <c r="D1" s="87" t="s">
        <v>94</v>
      </c>
    </row>
    <row r="2" spans="1:4">
      <c r="A2" t="s">
        <v>95</v>
      </c>
      <c r="B2" s="81"/>
      <c r="C2" s="81"/>
      <c r="D2" s="83"/>
    </row>
    <row r="3" spans="1:4">
      <c r="A3" s="82" t="s">
        <v>96</v>
      </c>
      <c r="B3" s="81"/>
      <c r="C3" s="81"/>
      <c r="D3" s="83"/>
    </row>
    <row r="4" spans="1:4">
      <c r="A4" s="82" t="s">
        <v>97</v>
      </c>
      <c r="B4" s="81"/>
      <c r="C4" s="81"/>
      <c r="D4" s="83" t="s">
        <v>30</v>
      </c>
    </row>
    <row r="5" spans="1:4">
      <c r="A5" s="82" t="s">
        <v>98</v>
      </c>
      <c r="B5" s="81"/>
      <c r="C5" s="81"/>
      <c r="D5" s="83"/>
    </row>
    <row r="6" spans="1:4">
      <c r="B6" s="81"/>
      <c r="C6" s="81"/>
      <c r="D6" s="83"/>
    </row>
    <row r="7" spans="1:4">
      <c r="A7" t="s">
        <v>99</v>
      </c>
      <c r="B7" s="81"/>
      <c r="C7" s="81"/>
      <c r="D7" s="83"/>
    </row>
    <row r="8" spans="1:4">
      <c r="B8" s="81"/>
      <c r="C8" s="81"/>
      <c r="D8" s="83"/>
    </row>
    <row r="9" spans="1:4">
      <c r="A9" t="s">
        <v>100</v>
      </c>
      <c r="B9" s="81"/>
      <c r="C9" s="81"/>
      <c r="D9" s="83"/>
    </row>
    <row r="10" spans="1:4">
      <c r="B10" s="81"/>
      <c r="C10" s="81"/>
      <c r="D10" s="83"/>
    </row>
    <row r="11" spans="1:4">
      <c r="A11" t="s">
        <v>88</v>
      </c>
      <c r="B11" s="81" t="s">
        <v>110</v>
      </c>
      <c r="C11" s="81"/>
      <c r="D11" s="83" t="s">
        <v>120</v>
      </c>
    </row>
    <row r="12" spans="1:4">
      <c r="B12" s="81"/>
      <c r="C12" s="81"/>
      <c r="D12" s="83"/>
    </row>
    <row r="13" spans="1:4">
      <c r="B13" s="81"/>
      <c r="C13" s="81"/>
      <c r="D13" s="83"/>
    </row>
    <row r="14" spans="1:4">
      <c r="B14" s="81"/>
      <c r="C14" s="81"/>
      <c r="D14" s="83"/>
    </row>
    <row r="15" spans="1:4" s="89" customFormat="1">
      <c r="A15" s="85" t="s">
        <v>101</v>
      </c>
      <c r="B15" s="86" t="s">
        <v>92</v>
      </c>
      <c r="C15" s="86" t="s">
        <v>93</v>
      </c>
      <c r="D15" s="88" t="s">
        <v>94</v>
      </c>
    </row>
    <row r="16" spans="1:4">
      <c r="A16" t="s">
        <v>102</v>
      </c>
      <c r="B16" s="81"/>
      <c r="C16" s="81"/>
      <c r="D16" s="83"/>
    </row>
    <row r="17" spans="1:4">
      <c r="B17" s="81"/>
      <c r="C17" s="81"/>
      <c r="D17" s="83"/>
    </row>
    <row r="18" spans="1:4">
      <c r="A18" t="s">
        <v>103</v>
      </c>
      <c r="B18" s="81"/>
      <c r="C18" s="81"/>
      <c r="D18" s="83"/>
    </row>
    <row r="19" spans="1:4">
      <c r="B19" s="81"/>
      <c r="C19" s="81"/>
      <c r="D19" s="83"/>
    </row>
    <row r="20" spans="1:4">
      <c r="A20" t="s">
        <v>104</v>
      </c>
      <c r="B20" s="81"/>
      <c r="C20" s="81"/>
      <c r="D20" s="83"/>
    </row>
    <row r="21" spans="1:4">
      <c r="A21" t="s">
        <v>105</v>
      </c>
      <c r="B21" s="81"/>
      <c r="C21" s="81"/>
      <c r="D21" s="83" t="s">
        <v>30</v>
      </c>
    </row>
    <row r="22" spans="1:4">
      <c r="B22" s="81"/>
      <c r="C22" s="81"/>
      <c r="D22" s="83"/>
    </row>
    <row r="23" spans="1:4">
      <c r="A23" t="s">
        <v>106</v>
      </c>
      <c r="B23" s="81"/>
      <c r="C23" s="81"/>
      <c r="D23" s="83"/>
    </row>
    <row r="24" spans="1:4">
      <c r="B24" s="81"/>
      <c r="C24" s="81"/>
      <c r="D24" s="83"/>
    </row>
    <row r="25" spans="1:4">
      <c r="A25" t="s">
        <v>107</v>
      </c>
      <c r="B25" s="81"/>
      <c r="C25" s="81"/>
      <c r="D25" s="83"/>
    </row>
    <row r="26" spans="1:4">
      <c r="B26" s="81"/>
      <c r="C26" s="81"/>
      <c r="D26" s="83"/>
    </row>
    <row r="27" spans="1:4">
      <c r="A27" t="s">
        <v>108</v>
      </c>
      <c r="B27" s="81"/>
      <c r="C27" s="81"/>
      <c r="D27" s="83"/>
    </row>
    <row r="28" spans="1:4">
      <c r="B28" s="81"/>
      <c r="C28" s="81"/>
      <c r="D28" s="83"/>
    </row>
  </sheetData>
  <pageMargins left="0.7" right="0.7" top="0.75" bottom="0.75" header="0.3" footer="0.3"/>
  <pageSetup scale="70" orientation="landscape" r:id="rId1"/>
  <headerFooter>
    <oddHeader>&amp;R&amp;F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1">
    <tabColor theme="9" tint="0.39997558519241921"/>
    <pageSetUpPr fitToPage="1"/>
  </sheetPr>
  <dimension ref="A1:R19"/>
  <sheetViews>
    <sheetView showGridLines="0" zoomScaleNormal="100" workbookViewId="0">
      <selection activeCell="E10" sqref="E10"/>
    </sheetView>
  </sheetViews>
  <sheetFormatPr defaultRowHeight="12.75"/>
  <cols>
    <col min="1" max="1" width="22.140625" style="54" customWidth="1"/>
    <col min="2" max="2" width="12.140625" style="62" customWidth="1"/>
    <col min="3" max="3" width="10.42578125" style="32" bestFit="1" customWidth="1"/>
    <col min="4" max="5" width="17.7109375" style="71" customWidth="1"/>
    <col min="6" max="6" width="14.42578125" style="80" customWidth="1"/>
    <col min="7" max="7" width="12" customWidth="1"/>
    <col min="8" max="8" width="19.5703125" customWidth="1"/>
    <col min="9" max="9" width="14" customWidth="1"/>
  </cols>
  <sheetData>
    <row r="1" spans="1:16" s="26" customFormat="1">
      <c r="A1" s="94" t="s">
        <v>67</v>
      </c>
      <c r="B1" s="55"/>
      <c r="C1" s="33"/>
      <c r="D1" s="67"/>
      <c r="E1" s="67"/>
      <c r="F1" s="74"/>
      <c r="G1" s="28" t="s">
        <v>40</v>
      </c>
      <c r="O1" s="27"/>
    </row>
    <row r="2" spans="1:16" s="12" customFormat="1" ht="12.75" customHeight="1">
      <c r="A2" s="49" t="s">
        <v>31</v>
      </c>
      <c r="B2" s="220" t="s">
        <v>43</v>
      </c>
      <c r="C2" s="23" t="s">
        <v>32</v>
      </c>
      <c r="D2" s="65" t="s">
        <v>33</v>
      </c>
      <c r="E2" s="65" t="s">
        <v>34</v>
      </c>
      <c r="F2" s="76" t="s">
        <v>35</v>
      </c>
      <c r="G2" s="221" t="s">
        <v>36</v>
      </c>
      <c r="H2" s="222" t="s">
        <v>44</v>
      </c>
      <c r="P2" s="13"/>
    </row>
    <row r="3" spans="1:16" s="10" customFormat="1" ht="12.75" customHeight="1">
      <c r="A3" s="326"/>
      <c r="B3" s="260"/>
      <c r="C3" s="261"/>
      <c r="D3" s="153"/>
      <c r="E3" s="153"/>
      <c r="F3" s="154"/>
      <c r="G3" s="272"/>
      <c r="H3" s="175"/>
      <c r="I3" s="9"/>
      <c r="K3" s="9"/>
      <c r="M3" s="9"/>
      <c r="O3" s="9"/>
      <c r="P3" s="11"/>
    </row>
    <row r="4" spans="1:16" s="10" customFormat="1" ht="12.75" customHeight="1">
      <c r="A4" s="267"/>
      <c r="B4" s="268"/>
      <c r="C4" s="269"/>
      <c r="D4" s="270"/>
      <c r="E4" s="270"/>
      <c r="F4" s="271"/>
      <c r="G4" s="272"/>
      <c r="H4" s="273"/>
      <c r="I4" s="9"/>
      <c r="K4" s="9"/>
      <c r="M4" s="9"/>
      <c r="O4" s="15"/>
    </row>
    <row r="5" spans="1:16" s="12" customFormat="1" ht="12.75" customHeight="1">
      <c r="A5" s="267"/>
      <c r="B5" s="275"/>
      <c r="C5" s="276"/>
      <c r="D5" s="277"/>
      <c r="E5" s="277"/>
      <c r="F5" s="278"/>
      <c r="G5" s="279"/>
      <c r="H5" s="280"/>
      <c r="O5" s="16"/>
    </row>
    <row r="6" spans="1:16" s="12" customFormat="1" ht="12.75" customHeight="1">
      <c r="A6" s="267"/>
      <c r="B6" s="275"/>
      <c r="C6" s="276"/>
      <c r="D6" s="277"/>
      <c r="E6" s="277"/>
      <c r="F6" s="278"/>
      <c r="G6" s="279"/>
      <c r="H6" s="280"/>
      <c r="O6" s="16"/>
    </row>
    <row r="7" spans="1:16" s="12" customFormat="1" ht="12.75" customHeight="1">
      <c r="A7" s="267"/>
      <c r="B7" s="275"/>
      <c r="C7" s="276"/>
      <c r="D7" s="277"/>
      <c r="E7" s="277"/>
      <c r="F7" s="278"/>
      <c r="G7" s="279"/>
      <c r="H7" s="280"/>
      <c r="O7" s="16"/>
    </row>
    <row r="8" spans="1:16" s="12" customFormat="1" ht="12.75" customHeight="1">
      <c r="A8" s="267"/>
      <c r="B8" s="275"/>
      <c r="C8" s="276"/>
      <c r="D8" s="277"/>
      <c r="E8" s="277"/>
      <c r="F8" s="278"/>
      <c r="G8" s="279"/>
      <c r="H8" s="280"/>
      <c r="O8" s="16"/>
    </row>
    <row r="9" spans="1:16" s="12" customFormat="1" ht="12.75" customHeight="1">
      <c r="A9" s="267"/>
      <c r="B9" s="275"/>
      <c r="C9" s="276"/>
      <c r="D9" s="277"/>
      <c r="E9" s="277"/>
      <c r="F9" s="278"/>
      <c r="G9" s="279"/>
      <c r="H9" s="280"/>
      <c r="O9" s="16"/>
    </row>
    <row r="10" spans="1:16" s="12" customFormat="1" ht="12.75" customHeight="1">
      <c r="A10" s="267"/>
      <c r="B10" s="275"/>
      <c r="C10" s="276"/>
      <c r="D10" s="277"/>
      <c r="E10" s="277"/>
      <c r="F10" s="278"/>
      <c r="G10" s="279"/>
      <c r="H10" s="280"/>
      <c r="O10" s="16"/>
    </row>
    <row r="11" spans="1:16" s="12" customFormat="1" ht="12.75" customHeight="1">
      <c r="A11" s="267"/>
      <c r="B11" s="275"/>
      <c r="C11" s="276"/>
      <c r="D11" s="277"/>
      <c r="E11" s="277"/>
      <c r="F11" s="278"/>
      <c r="G11" s="279"/>
      <c r="H11" s="280"/>
      <c r="O11" s="16"/>
    </row>
    <row r="12" spans="1:16" s="12" customFormat="1" ht="12.75" customHeight="1">
      <c r="A12" s="267"/>
      <c r="B12" s="275"/>
      <c r="C12" s="276"/>
      <c r="D12" s="277"/>
      <c r="E12" s="277"/>
      <c r="F12" s="278"/>
      <c r="G12" s="279"/>
      <c r="H12" s="280"/>
      <c r="O12" s="16"/>
    </row>
    <row r="13" spans="1:16" s="12" customFormat="1" ht="12.75" customHeight="1">
      <c r="A13" s="327"/>
      <c r="B13" s="275"/>
      <c r="C13" s="283"/>
      <c r="D13" s="277"/>
      <c r="E13" s="277"/>
      <c r="F13" s="278"/>
      <c r="G13" s="279"/>
      <c r="H13" s="280"/>
      <c r="O13" s="16"/>
    </row>
    <row r="14" spans="1:16" s="12" customFormat="1" ht="12.75" customHeight="1">
      <c r="A14" s="327"/>
      <c r="B14" s="275"/>
      <c r="C14" s="283"/>
      <c r="D14" s="277"/>
      <c r="E14" s="277"/>
      <c r="F14" s="278"/>
      <c r="G14" s="279"/>
      <c r="H14" s="280"/>
      <c r="O14" s="16"/>
    </row>
    <row r="15" spans="1:16" s="12" customFormat="1" ht="12.75" customHeight="1">
      <c r="A15" s="327"/>
      <c r="B15" s="275"/>
      <c r="C15" s="283"/>
      <c r="D15" s="277"/>
      <c r="E15" s="277"/>
      <c r="F15" s="278"/>
      <c r="G15" s="279"/>
      <c r="H15" s="280"/>
      <c r="O15" s="16"/>
    </row>
    <row r="16" spans="1:16" s="12" customFormat="1" ht="12.75" customHeight="1">
      <c r="A16" s="327"/>
      <c r="B16" s="275"/>
      <c r="C16" s="283"/>
      <c r="D16" s="176"/>
      <c r="E16" s="176"/>
      <c r="F16" s="284"/>
      <c r="G16" s="279"/>
      <c r="H16" s="280"/>
      <c r="O16" s="16"/>
    </row>
    <row r="17" spans="1:18" s="12" customFormat="1" ht="12.75" customHeight="1">
      <c r="A17" s="223"/>
      <c r="B17" s="211"/>
      <c r="C17" s="31"/>
      <c r="D17" s="66"/>
      <c r="E17" s="66"/>
      <c r="F17" s="77"/>
      <c r="G17" s="320" t="s">
        <v>30</v>
      </c>
      <c r="H17" s="73"/>
      <c r="I17" s="14" t="s">
        <v>30</v>
      </c>
      <c r="K17" s="14" t="s">
        <v>30</v>
      </c>
      <c r="M17" s="14" t="s">
        <v>30</v>
      </c>
      <c r="O17" s="17"/>
      <c r="P17" s="14" t="s">
        <v>30</v>
      </c>
      <c r="Q17" s="14" t="s">
        <v>30</v>
      </c>
      <c r="R17" s="14" t="s">
        <v>30</v>
      </c>
    </row>
    <row r="18" spans="1:18" s="21" customFormat="1" ht="18" customHeight="1" thickBot="1">
      <c r="A18" s="152" t="s">
        <v>68</v>
      </c>
      <c r="B18" s="178">
        <f>SUM(B3:B17)</f>
        <v>0</v>
      </c>
      <c r="C18" s="175"/>
      <c r="D18" s="176"/>
      <c r="E18" s="176"/>
      <c r="F18" s="154" t="s">
        <v>174</v>
      </c>
      <c r="G18" s="179">
        <f>SUM(G3:G17)</f>
        <v>0</v>
      </c>
      <c r="H18" s="198" t="s">
        <v>175</v>
      </c>
      <c r="I18" s="179">
        <f>PKRSTOTAL-G18</f>
        <v>0</v>
      </c>
      <c r="O18" s="22"/>
    </row>
    <row r="19" spans="1:18" s="12" customFormat="1" ht="12.75" customHeight="1" thickTop="1">
      <c r="A19" s="53"/>
      <c r="B19" s="56"/>
      <c r="C19" s="29"/>
      <c r="D19" s="68"/>
      <c r="E19" s="68"/>
      <c r="F19" s="75"/>
      <c r="G19" s="18"/>
      <c r="I19" s="18"/>
      <c r="K19" s="18"/>
      <c r="M19" s="18"/>
      <c r="O19" s="18"/>
      <c r="P19" s="13"/>
      <c r="Q19" s="18"/>
      <c r="R19" s="18"/>
    </row>
  </sheetData>
  <phoneticPr fontId="9" type="noConversion"/>
  <hyperlinks>
    <hyperlink ref="G1" location="Sum!A1" tooltip="Click to View Summary Information" display="Summary Information" xr:uid="{00000000-0004-0000-1300-000000000000}"/>
  </hyperlinks>
  <pageMargins left="0.7" right="0.7" top="0.75" bottom="0.75" header="0.3" footer="0.3"/>
  <pageSetup scale="57" orientation="landscape" r:id="rId1"/>
  <headerFooter>
    <oddHeader>&amp;R&amp;F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4">
    <tabColor theme="9" tint="0.39997558519241921"/>
    <pageSetUpPr fitToPage="1"/>
  </sheetPr>
  <dimension ref="A1:R39"/>
  <sheetViews>
    <sheetView showGridLines="0" zoomScaleNormal="100" workbookViewId="0">
      <selection activeCell="E16" sqref="E16"/>
    </sheetView>
  </sheetViews>
  <sheetFormatPr defaultColWidth="9.140625" defaultRowHeight="11.25"/>
  <cols>
    <col min="1" max="1" width="22.140625" style="167" customWidth="1"/>
    <col min="2" max="2" width="12.140625" style="168" customWidth="1"/>
    <col min="3" max="3" width="10.42578125" style="169" bestFit="1" customWidth="1"/>
    <col min="4" max="4" width="16" style="173" customWidth="1"/>
    <col min="5" max="5" width="8.42578125" style="173" bestFit="1" customWidth="1"/>
    <col min="6" max="6" width="16" style="174" customWidth="1"/>
    <col min="7" max="7" width="12.140625" style="170" customWidth="1"/>
    <col min="8" max="8" width="19.140625" style="170" customWidth="1"/>
    <col min="9" max="9" width="13.7109375" style="170" customWidth="1"/>
    <col min="10" max="16384" width="9.140625" style="170"/>
  </cols>
  <sheetData>
    <row r="1" spans="1:16" s="12" customFormat="1">
      <c r="A1" s="164" t="s">
        <v>48</v>
      </c>
      <c r="B1" s="56"/>
      <c r="C1" s="29"/>
      <c r="D1" s="68"/>
      <c r="E1" s="68"/>
      <c r="F1" s="75"/>
      <c r="G1" s="192" t="s">
        <v>40</v>
      </c>
      <c r="O1" s="166"/>
    </row>
    <row r="2" spans="1:16" s="12" customFormat="1" ht="12.75" customHeight="1">
      <c r="A2" s="49" t="s">
        <v>31</v>
      </c>
      <c r="B2" s="57" t="s">
        <v>43</v>
      </c>
      <c r="C2" s="23" t="s">
        <v>32</v>
      </c>
      <c r="D2" s="65" t="s">
        <v>33</v>
      </c>
      <c r="E2" s="65" t="s">
        <v>34</v>
      </c>
      <c r="F2" s="76" t="s">
        <v>35</v>
      </c>
      <c r="G2" s="90" t="s">
        <v>36</v>
      </c>
      <c r="H2" s="222" t="s">
        <v>44</v>
      </c>
      <c r="P2" s="13"/>
    </row>
    <row r="3" spans="1:16" s="31" customFormat="1" ht="12.75" customHeight="1">
      <c r="A3" s="325"/>
      <c r="B3" s="260"/>
      <c r="C3" s="261"/>
      <c r="D3" s="262"/>
      <c r="E3" s="262"/>
      <c r="F3" s="263"/>
      <c r="G3" s="285"/>
      <c r="H3" s="298"/>
      <c r="I3" s="30"/>
      <c r="K3" s="30"/>
      <c r="M3" s="30"/>
      <c r="O3" s="30"/>
      <c r="P3" s="226"/>
    </row>
    <row r="4" spans="1:16" s="31" customFormat="1" ht="12.75" customHeight="1">
      <c r="A4" s="286" t="s">
        <v>236</v>
      </c>
      <c r="B4" s="330">
        <v>3000</v>
      </c>
      <c r="C4" s="269"/>
      <c r="D4" s="306" t="s">
        <v>238</v>
      </c>
      <c r="E4" s="306"/>
      <c r="F4" s="307"/>
      <c r="G4" s="272">
        <v>619.20000000000005</v>
      </c>
      <c r="H4" s="308" t="s">
        <v>312</v>
      </c>
      <c r="I4" s="30"/>
      <c r="K4" s="30"/>
      <c r="M4" s="30"/>
      <c r="O4" s="227"/>
    </row>
    <row r="5" spans="1:16" s="29" customFormat="1" ht="12.75" customHeight="1">
      <c r="A5" s="29" t="s">
        <v>313</v>
      </c>
      <c r="B5" s="304">
        <v>-2380.8000000000002</v>
      </c>
      <c r="C5" s="291"/>
      <c r="D5" s="277"/>
      <c r="E5" s="277"/>
      <c r="F5" s="278"/>
      <c r="G5" s="279"/>
      <c r="H5" s="280"/>
      <c r="O5" s="228"/>
    </row>
    <row r="6" spans="1:16" s="29" customFormat="1" ht="12.75" customHeight="1">
      <c r="A6" s="286" t="s">
        <v>237</v>
      </c>
      <c r="B6" s="304"/>
      <c r="C6" s="291"/>
      <c r="D6" s="277"/>
      <c r="E6" s="277"/>
      <c r="F6" s="278"/>
      <c r="G6" s="279"/>
      <c r="H6" s="280"/>
      <c r="O6" s="228"/>
    </row>
    <row r="7" spans="1:16" s="29" customFormat="1" ht="12.75" customHeight="1">
      <c r="A7" s="286"/>
      <c r="B7" s="304"/>
      <c r="C7" s="291"/>
      <c r="D7" s="277"/>
      <c r="E7" s="277"/>
      <c r="F7" s="278"/>
      <c r="G7" s="279"/>
      <c r="H7" s="280"/>
      <c r="O7" s="228"/>
    </row>
    <row r="8" spans="1:16" s="29" customFormat="1" ht="12.75" customHeight="1">
      <c r="A8" s="286"/>
      <c r="B8" s="304"/>
      <c r="C8" s="291"/>
      <c r="D8" s="277"/>
      <c r="E8" s="277"/>
      <c r="F8" s="278"/>
      <c r="G8" s="279"/>
      <c r="H8" s="280"/>
      <c r="O8" s="228"/>
    </row>
    <row r="9" spans="1:16" s="29" customFormat="1" ht="12.75" customHeight="1">
      <c r="A9" s="286" t="s">
        <v>347</v>
      </c>
      <c r="B9" s="304">
        <v>160</v>
      </c>
      <c r="C9" s="291"/>
      <c r="D9" s="277" t="s">
        <v>348</v>
      </c>
      <c r="E9" s="277"/>
      <c r="F9" s="397">
        <v>41420</v>
      </c>
      <c r="G9" s="304">
        <v>160</v>
      </c>
      <c r="H9" s="280"/>
      <c r="O9" s="228"/>
    </row>
    <row r="10" spans="1:16" s="29" customFormat="1" ht="12.75" customHeight="1">
      <c r="A10" s="286" t="s">
        <v>347</v>
      </c>
      <c r="B10" s="304">
        <v>606.72</v>
      </c>
      <c r="C10" s="291"/>
      <c r="D10" s="277" t="s">
        <v>349</v>
      </c>
      <c r="E10" s="277"/>
      <c r="F10" s="397">
        <v>41420</v>
      </c>
      <c r="G10" s="304">
        <v>606.72</v>
      </c>
      <c r="H10" s="280"/>
      <c r="O10" s="228"/>
    </row>
    <row r="11" spans="1:16" s="29" customFormat="1" ht="12.75" customHeight="1">
      <c r="A11" s="286" t="s">
        <v>347</v>
      </c>
      <c r="B11" s="304">
        <v>117.09</v>
      </c>
      <c r="C11" s="291"/>
      <c r="D11" s="277" t="s">
        <v>350</v>
      </c>
      <c r="E11" s="277"/>
      <c r="F11" s="397">
        <v>41420</v>
      </c>
      <c r="G11" s="304">
        <v>117.09</v>
      </c>
      <c r="H11" s="280"/>
      <c r="O11" s="228"/>
    </row>
    <row r="12" spans="1:16" s="29" customFormat="1" ht="12.75" customHeight="1">
      <c r="A12" s="286"/>
      <c r="B12" s="304"/>
      <c r="C12" s="291"/>
      <c r="D12" s="277"/>
      <c r="E12" s="277"/>
      <c r="F12" s="278"/>
      <c r="G12" s="304"/>
      <c r="H12" s="280"/>
      <c r="O12" s="228"/>
    </row>
    <row r="13" spans="1:16" s="29" customFormat="1" ht="12.75" customHeight="1">
      <c r="A13" s="334"/>
      <c r="B13" s="304"/>
      <c r="C13" s="295"/>
      <c r="D13" s="277"/>
      <c r="E13" s="277"/>
      <c r="F13" s="278"/>
      <c r="G13" s="279"/>
      <c r="H13" s="280"/>
      <c r="O13" s="228"/>
    </row>
    <row r="14" spans="1:16" s="29" customFormat="1" ht="12.75" customHeight="1">
      <c r="A14" s="334"/>
      <c r="B14" s="304"/>
      <c r="C14" s="295"/>
      <c r="D14" s="277"/>
      <c r="E14" s="277"/>
      <c r="F14" s="278"/>
      <c r="G14" s="279"/>
      <c r="H14" s="280"/>
      <c r="O14" s="228"/>
    </row>
    <row r="15" spans="1:16" s="29" customFormat="1" ht="12.75" customHeight="1">
      <c r="A15" s="334"/>
      <c r="B15" s="304"/>
      <c r="C15" s="295"/>
      <c r="D15" s="277"/>
      <c r="E15" s="277"/>
      <c r="F15" s="278"/>
      <c r="G15" s="279"/>
      <c r="H15" s="280"/>
      <c r="O15" s="228"/>
    </row>
    <row r="16" spans="1:16" s="29" customFormat="1" ht="12.75" customHeight="1">
      <c r="A16" s="334"/>
      <c r="B16" s="304"/>
      <c r="C16" s="295"/>
      <c r="D16" s="277"/>
      <c r="E16" s="277"/>
      <c r="F16" s="278"/>
      <c r="G16" s="279"/>
      <c r="H16" s="280"/>
      <c r="O16" s="228"/>
    </row>
    <row r="17" spans="1:18" s="29" customFormat="1" ht="12.75" customHeight="1">
      <c r="A17" s="328"/>
      <c r="B17" s="290"/>
      <c r="C17" s="295"/>
      <c r="D17" s="176"/>
      <c r="E17" s="176"/>
      <c r="F17" s="284"/>
      <c r="G17" s="272"/>
      <c r="H17" s="280"/>
      <c r="O17" s="228"/>
    </row>
    <row r="18" spans="1:18" s="29" customFormat="1" ht="12.75" customHeight="1">
      <c r="A18" s="325"/>
      <c r="B18" s="264"/>
      <c r="C18" s="298"/>
      <c r="D18" s="153"/>
      <c r="E18" s="153"/>
      <c r="F18" s="154"/>
      <c r="G18" s="329"/>
      <c r="H18" s="280"/>
      <c r="I18" s="166" t="s">
        <v>30</v>
      </c>
      <c r="K18" s="166" t="s">
        <v>30</v>
      </c>
      <c r="M18" s="166" t="s">
        <v>30</v>
      </c>
      <c r="O18" s="230"/>
      <c r="P18" s="166" t="s">
        <v>30</v>
      </c>
      <c r="Q18" s="166" t="s">
        <v>30</v>
      </c>
      <c r="R18" s="166" t="s">
        <v>30</v>
      </c>
    </row>
    <row r="19" spans="1:18" s="21" customFormat="1" ht="18" customHeight="1" thickBot="1">
      <c r="A19" s="224" t="s">
        <v>55</v>
      </c>
      <c r="B19" s="179">
        <f>SUM(B3:B18)</f>
        <v>1503.0099999999998</v>
      </c>
      <c r="C19" s="209"/>
      <c r="D19" s="176"/>
      <c r="E19" s="176"/>
      <c r="F19" s="154" t="s">
        <v>174</v>
      </c>
      <c r="G19" s="179">
        <f>SUM(G3:G18)</f>
        <v>1503.01</v>
      </c>
      <c r="H19" s="198" t="s">
        <v>175</v>
      </c>
      <c r="I19" s="179">
        <f>CFSPTOTAL-G19</f>
        <v>0</v>
      </c>
      <c r="O19" s="22"/>
    </row>
    <row r="20" spans="1:18" s="12" customFormat="1" ht="12.75" customHeight="1" thickTop="1">
      <c r="A20" s="53"/>
      <c r="B20" s="56"/>
      <c r="C20" s="29"/>
      <c r="D20" s="68"/>
      <c r="E20" s="68"/>
      <c r="F20" s="75"/>
      <c r="G20" s="18"/>
      <c r="I20" s="18"/>
      <c r="K20" s="18"/>
      <c r="M20" s="18"/>
      <c r="O20" s="18"/>
      <c r="P20" s="13"/>
      <c r="Q20" s="18"/>
      <c r="R20" s="18"/>
    </row>
    <row r="39" spans="4:4">
      <c r="D39" s="173" t="s">
        <v>30</v>
      </c>
    </row>
  </sheetData>
  <phoneticPr fontId="9" type="noConversion"/>
  <hyperlinks>
    <hyperlink ref="G1" location="Sum!A1" tooltip="Click to View Summary Information" display="Summary Information" xr:uid="{00000000-0004-0000-1400-000000000000}"/>
  </hyperlinks>
  <pageMargins left="0.7" right="0.7" top="0.75" bottom="0.75" header="0.3" footer="0.3"/>
  <pageSetup scale="58" orientation="landscape" r:id="rId1"/>
  <headerFooter>
    <oddHeader>&amp;R&amp;F</oddHead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6">
    <tabColor theme="7" tint="0.39997558519241921"/>
    <pageSetUpPr fitToPage="1"/>
  </sheetPr>
  <dimension ref="A1:R19"/>
  <sheetViews>
    <sheetView showGridLines="0" zoomScaleNormal="100" workbookViewId="0">
      <selection activeCell="D6" sqref="D6"/>
    </sheetView>
  </sheetViews>
  <sheetFormatPr defaultColWidth="9.140625" defaultRowHeight="11.25"/>
  <cols>
    <col min="1" max="1" width="22.140625" style="167" customWidth="1"/>
    <col min="2" max="2" width="12.140625" style="168" customWidth="1"/>
    <col min="3" max="3" width="10.42578125" style="169" bestFit="1" customWidth="1"/>
    <col min="4" max="4" width="22.5703125" style="173" bestFit="1" customWidth="1"/>
    <col min="5" max="5" width="10" style="173" bestFit="1" customWidth="1"/>
    <col min="6" max="6" width="9.7109375" style="174" customWidth="1"/>
    <col min="7" max="7" width="12" style="170" customWidth="1"/>
    <col min="8" max="8" width="10" style="170" bestFit="1" customWidth="1"/>
    <col min="9" max="9" width="10.5703125" style="170" customWidth="1"/>
    <col min="10" max="16384" width="9.140625" style="170"/>
  </cols>
  <sheetData>
    <row r="1" spans="1:18" s="12" customFormat="1">
      <c r="A1" s="164" t="s">
        <v>47</v>
      </c>
      <c r="B1" s="56"/>
      <c r="C1" s="231">
        <v>0.02</v>
      </c>
      <c r="D1" s="68"/>
      <c r="E1" s="68"/>
      <c r="F1" s="75"/>
      <c r="G1" s="192" t="s">
        <v>40</v>
      </c>
      <c r="O1" s="166"/>
    </row>
    <row r="2" spans="1:18" s="12" customFormat="1" ht="12.75" customHeight="1">
      <c r="A2" s="49" t="s">
        <v>85</v>
      </c>
      <c r="B2" s="57" t="s">
        <v>86</v>
      </c>
      <c r="C2" s="23"/>
      <c r="D2" s="65" t="s">
        <v>87</v>
      </c>
      <c r="E2" s="65" t="s">
        <v>44</v>
      </c>
      <c r="F2" s="76" t="s">
        <v>35</v>
      </c>
      <c r="G2" s="24"/>
      <c r="H2" s="23"/>
      <c r="P2" s="13"/>
    </row>
    <row r="3" spans="1:18" s="31" customFormat="1" ht="12.75" customHeight="1">
      <c r="A3" s="325"/>
      <c r="B3" s="315"/>
      <c r="C3" s="261"/>
      <c r="D3" s="262"/>
      <c r="E3" s="262"/>
      <c r="F3" s="263"/>
      <c r="G3" s="298"/>
      <c r="I3" s="30"/>
      <c r="K3" s="30"/>
      <c r="M3" s="30"/>
      <c r="O3" s="30"/>
      <c r="P3" s="226"/>
    </row>
    <row r="4" spans="1:18" s="31" customFormat="1" ht="12.75" customHeight="1">
      <c r="A4" s="286" t="s">
        <v>187</v>
      </c>
      <c r="B4" s="330">
        <v>25.04</v>
      </c>
      <c r="C4" s="269"/>
      <c r="D4" s="306" t="s">
        <v>188</v>
      </c>
      <c r="E4" s="306" t="s">
        <v>189</v>
      </c>
      <c r="F4" s="307">
        <v>40990</v>
      </c>
      <c r="G4" s="175"/>
      <c r="H4" s="159"/>
      <c r="I4" s="30"/>
      <c r="K4" s="30"/>
      <c r="M4" s="30"/>
      <c r="O4" s="227"/>
    </row>
    <row r="5" spans="1:18" s="29" customFormat="1" ht="12.75" customHeight="1">
      <c r="A5" s="286" t="s">
        <v>187</v>
      </c>
      <c r="B5" s="304">
        <v>5084.54</v>
      </c>
      <c r="C5" s="291"/>
      <c r="D5" s="277" t="s">
        <v>215</v>
      </c>
      <c r="E5" s="277" t="s">
        <v>189</v>
      </c>
      <c r="F5" s="278">
        <v>41032</v>
      </c>
      <c r="G5" s="280"/>
      <c r="O5" s="228"/>
    </row>
    <row r="6" spans="1:18" s="29" customFormat="1" ht="12.75" customHeight="1">
      <c r="A6" s="334" t="s">
        <v>187</v>
      </c>
      <c r="B6" s="304">
        <v>24560.560000000001</v>
      </c>
      <c r="C6" s="295"/>
      <c r="D6" s="277" t="s">
        <v>359</v>
      </c>
      <c r="E6" s="277" t="s">
        <v>360</v>
      </c>
      <c r="F6" s="278">
        <v>41631</v>
      </c>
      <c r="G6" s="280"/>
      <c r="O6" s="228"/>
    </row>
    <row r="7" spans="1:18" s="29" customFormat="1" ht="12.75" customHeight="1">
      <c r="A7" s="334"/>
      <c r="B7" s="304"/>
      <c r="C7" s="295"/>
      <c r="D7" s="277"/>
      <c r="E7" s="277"/>
      <c r="F7" s="278"/>
      <c r="G7" s="280"/>
      <c r="O7" s="228"/>
    </row>
    <row r="8" spans="1:18" s="29" customFormat="1" ht="12.75" customHeight="1">
      <c r="A8" s="334"/>
      <c r="B8" s="304"/>
      <c r="C8" s="295"/>
      <c r="D8" s="277"/>
      <c r="E8" s="277"/>
      <c r="F8" s="278"/>
      <c r="G8" s="280"/>
      <c r="O8" s="228"/>
    </row>
    <row r="9" spans="1:18" s="29" customFormat="1" ht="12.75" customHeight="1">
      <c r="A9" s="334"/>
      <c r="B9" s="304"/>
      <c r="C9" s="295"/>
      <c r="D9" s="176"/>
      <c r="E9" s="176"/>
      <c r="F9" s="284"/>
      <c r="G9" s="280"/>
      <c r="O9" s="228"/>
    </row>
    <row r="10" spans="1:18" s="29" customFormat="1" ht="12.75" customHeight="1">
      <c r="A10" s="326"/>
      <c r="B10" s="285"/>
      <c r="C10" s="298"/>
      <c r="D10" s="153"/>
      <c r="E10" s="153"/>
      <c r="F10" s="154"/>
      <c r="G10" s="335" t="s">
        <v>30</v>
      </c>
      <c r="I10" s="166" t="s">
        <v>30</v>
      </c>
      <c r="K10" s="166" t="s">
        <v>30</v>
      </c>
      <c r="M10" s="166" t="s">
        <v>30</v>
      </c>
      <c r="O10" s="230"/>
      <c r="P10" s="166" t="s">
        <v>30</v>
      </c>
      <c r="Q10" s="166" t="s">
        <v>30</v>
      </c>
      <c r="R10" s="166" t="s">
        <v>30</v>
      </c>
    </row>
    <row r="11" spans="1:18" s="29" customFormat="1" ht="12.75" customHeight="1">
      <c r="A11" s="326"/>
      <c r="B11" s="285"/>
      <c r="C11" s="298"/>
      <c r="D11" s="153"/>
      <c r="E11" s="153"/>
      <c r="F11" s="154"/>
      <c r="G11" s="335"/>
      <c r="I11" s="166"/>
      <c r="K11" s="166"/>
      <c r="M11" s="166"/>
      <c r="O11" s="230"/>
      <c r="P11" s="166"/>
      <c r="Q11" s="166"/>
      <c r="R11" s="166"/>
    </row>
    <row r="12" spans="1:18" s="29" customFormat="1" ht="12.75" customHeight="1">
      <c r="A12" s="326"/>
      <c r="B12" s="285"/>
      <c r="C12" s="298"/>
      <c r="D12" s="153"/>
      <c r="E12" s="153"/>
      <c r="F12" s="154"/>
      <c r="G12" s="335"/>
      <c r="I12" s="166"/>
      <c r="K12" s="166"/>
      <c r="M12" s="166"/>
      <c r="O12" s="230"/>
      <c r="P12" s="166"/>
      <c r="Q12" s="166"/>
      <c r="R12" s="166"/>
    </row>
    <row r="13" spans="1:18" s="29" customFormat="1" ht="12.75" customHeight="1">
      <c r="A13" s="325"/>
      <c r="B13" s="285"/>
      <c r="C13" s="298"/>
      <c r="D13" s="153"/>
      <c r="E13" s="153"/>
      <c r="F13" s="154"/>
      <c r="G13" s="335"/>
      <c r="I13" s="166"/>
      <c r="K13" s="166"/>
      <c r="M13" s="166"/>
      <c r="O13" s="230"/>
      <c r="P13" s="166"/>
      <c r="Q13" s="166"/>
      <c r="R13" s="166"/>
    </row>
    <row r="14" spans="1:18" s="29" customFormat="1" ht="12.75" customHeight="1">
      <c r="A14" s="325"/>
      <c r="B14" s="285"/>
      <c r="C14" s="298"/>
      <c r="D14" s="153"/>
      <c r="E14" s="153"/>
      <c r="F14" s="154"/>
      <c r="G14" s="335"/>
      <c r="I14" s="166"/>
      <c r="K14" s="166"/>
      <c r="M14" s="166"/>
      <c r="O14" s="230"/>
      <c r="P14" s="166"/>
      <c r="Q14" s="166"/>
      <c r="R14" s="166"/>
    </row>
    <row r="15" spans="1:18" s="29" customFormat="1" ht="12.75" customHeight="1">
      <c r="A15" s="325"/>
      <c r="B15" s="285"/>
      <c r="C15" s="298"/>
      <c r="D15" s="153"/>
      <c r="E15" s="153"/>
      <c r="F15" s="154"/>
      <c r="G15" s="335"/>
      <c r="I15" s="166"/>
      <c r="K15" s="166"/>
      <c r="M15" s="166"/>
      <c r="O15" s="230"/>
      <c r="P15" s="166"/>
      <c r="Q15" s="166"/>
      <c r="R15" s="166"/>
    </row>
    <row r="16" spans="1:18" s="29" customFormat="1" ht="12.75" customHeight="1">
      <c r="A16" s="325"/>
      <c r="B16" s="285"/>
      <c r="C16" s="298"/>
      <c r="D16" s="262"/>
      <c r="E16" s="262"/>
      <c r="F16" s="263"/>
      <c r="G16" s="331"/>
      <c r="I16" s="166"/>
      <c r="K16" s="166"/>
      <c r="M16" s="166"/>
      <c r="O16" s="230"/>
      <c r="P16" s="166"/>
      <c r="Q16" s="166"/>
      <c r="R16" s="166"/>
    </row>
    <row r="17" spans="1:18" s="29" customFormat="1" ht="12.75" customHeight="1">
      <c r="A17" s="223"/>
      <c r="B17" s="219"/>
      <c r="C17" s="31"/>
      <c r="D17" s="103"/>
      <c r="E17" s="103"/>
      <c r="F17" s="104"/>
      <c r="G17" s="166"/>
      <c r="I17" s="166"/>
      <c r="K17" s="166"/>
      <c r="M17" s="166"/>
      <c r="O17" s="230"/>
      <c r="P17" s="166"/>
      <c r="Q17" s="166"/>
      <c r="R17" s="166"/>
    </row>
    <row r="18" spans="1:18" s="21" customFormat="1" ht="18" customHeight="1" thickBot="1">
      <c r="A18" s="214" t="s">
        <v>57</v>
      </c>
      <c r="B18" s="178">
        <f>SUM(B3:B17)</f>
        <v>29670.14</v>
      </c>
      <c r="C18" s="175"/>
      <c r="D18" s="185" t="s">
        <v>82</v>
      </c>
      <c r="E18" s="233">
        <f>SUM!F47-CPMFTOTAL</f>
        <v>-4.9999999937426765E-3</v>
      </c>
      <c r="F18" s="204"/>
      <c r="O18" s="22"/>
    </row>
    <row r="19" spans="1:18" s="12" customFormat="1" ht="12.75" customHeight="1" thickTop="1">
      <c r="A19" s="53"/>
      <c r="B19" s="56"/>
      <c r="C19" s="29"/>
      <c r="D19" s="68"/>
      <c r="E19" s="68"/>
      <c r="F19" s="75"/>
      <c r="G19" s="18"/>
      <c r="I19" s="18"/>
      <c r="K19" s="18"/>
      <c r="M19" s="18"/>
      <c r="O19" s="18"/>
      <c r="P19" s="13"/>
      <c r="Q19" s="18"/>
      <c r="R19" s="18"/>
    </row>
  </sheetData>
  <phoneticPr fontId="9" type="noConversion"/>
  <hyperlinks>
    <hyperlink ref="G1" location="Sum!A1" tooltip="Click to View Summary Information" display="Summary Information" xr:uid="{00000000-0004-0000-1500-000000000000}"/>
  </hyperlinks>
  <pageMargins left="0.7" right="0.7" top="0.75" bottom="0.75" header="0.3" footer="0.3"/>
  <pageSetup scale="61" orientation="landscape" r:id="rId1"/>
  <headerFooter>
    <oddHeader>&amp;R&amp;F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7">
    <tabColor theme="7" tint="0.39997558519241921"/>
    <pageSetUpPr fitToPage="1"/>
  </sheetPr>
  <dimension ref="A1:R16"/>
  <sheetViews>
    <sheetView showGridLines="0" zoomScaleNormal="100" workbookViewId="0">
      <selection activeCell="D6" sqref="D6"/>
    </sheetView>
  </sheetViews>
  <sheetFormatPr defaultColWidth="9.140625" defaultRowHeight="11.25"/>
  <cols>
    <col min="1" max="1" width="22.140625" style="167" customWidth="1"/>
    <col min="2" max="2" width="12.140625" style="168" customWidth="1"/>
    <col min="3" max="3" width="10.42578125" style="169" bestFit="1" customWidth="1"/>
    <col min="4" max="5" width="23.140625" style="173" customWidth="1"/>
    <col min="6" max="6" width="23.140625" style="174" customWidth="1"/>
    <col min="7" max="7" width="12" style="170" customWidth="1"/>
    <col min="8" max="8" width="10" style="170" bestFit="1" customWidth="1"/>
    <col min="9" max="9" width="10.5703125" style="170" customWidth="1"/>
    <col min="10" max="16384" width="9.140625" style="170"/>
  </cols>
  <sheetData>
    <row r="1" spans="1:18" s="12" customFormat="1">
      <c r="A1" s="232" t="s">
        <v>118</v>
      </c>
      <c r="B1" s="56"/>
      <c r="C1" s="29"/>
      <c r="D1" s="68"/>
      <c r="E1" s="68"/>
      <c r="F1" s="75"/>
      <c r="G1" s="192" t="s">
        <v>40</v>
      </c>
      <c r="O1" s="166"/>
    </row>
    <row r="2" spans="1:18" s="12" customFormat="1" ht="12.75" customHeight="1">
      <c r="A2" s="49" t="s">
        <v>85</v>
      </c>
      <c r="B2" s="57" t="s">
        <v>86</v>
      </c>
      <c r="C2" s="23"/>
      <c r="D2" s="65" t="s">
        <v>87</v>
      </c>
      <c r="E2" s="65" t="s">
        <v>44</v>
      </c>
      <c r="F2" s="76" t="s">
        <v>35</v>
      </c>
      <c r="G2" s="24"/>
      <c r="H2" s="23"/>
      <c r="P2" s="13"/>
    </row>
    <row r="3" spans="1:18" s="31" customFormat="1" ht="12.75" customHeight="1">
      <c r="A3" s="223"/>
      <c r="B3" s="64"/>
      <c r="C3" s="30"/>
      <c r="D3" s="103"/>
      <c r="E3" s="103"/>
      <c r="F3" s="104"/>
      <c r="I3" s="30"/>
      <c r="K3" s="30"/>
      <c r="M3" s="30"/>
      <c r="O3" s="30"/>
      <c r="P3" s="226"/>
    </row>
    <row r="4" spans="1:18" s="31" customFormat="1" ht="12.75" customHeight="1">
      <c r="A4" s="157" t="s">
        <v>279</v>
      </c>
      <c r="B4" s="217">
        <v>34.479999999999997</v>
      </c>
      <c r="C4" s="34"/>
      <c r="D4" s="185" t="s">
        <v>280</v>
      </c>
      <c r="E4" s="185" t="s">
        <v>189</v>
      </c>
      <c r="F4" s="186">
        <v>41135</v>
      </c>
      <c r="H4" s="159"/>
      <c r="I4" s="30"/>
      <c r="K4" s="30"/>
      <c r="M4" s="30"/>
      <c r="O4" s="227"/>
    </row>
    <row r="5" spans="1:18" s="31" customFormat="1" ht="12.75" customHeight="1">
      <c r="A5" s="157" t="s">
        <v>279</v>
      </c>
      <c r="B5" s="217">
        <v>855.62</v>
      </c>
      <c r="C5" s="34"/>
      <c r="D5" s="277" t="s">
        <v>359</v>
      </c>
      <c r="E5" s="185" t="s">
        <v>360</v>
      </c>
      <c r="F5" s="186">
        <v>41631</v>
      </c>
      <c r="H5" s="159"/>
      <c r="I5" s="30"/>
      <c r="K5" s="30"/>
      <c r="M5" s="30"/>
      <c r="O5" s="227"/>
    </row>
    <row r="6" spans="1:18" s="31" customFormat="1" ht="12.75" customHeight="1">
      <c r="A6" s="157"/>
      <c r="B6" s="217"/>
      <c r="C6" s="34"/>
      <c r="D6" s="185"/>
      <c r="E6" s="185"/>
      <c r="F6" s="186"/>
      <c r="H6" s="159"/>
      <c r="I6" s="30"/>
      <c r="K6" s="30"/>
      <c r="M6" s="30"/>
      <c r="O6" s="227"/>
    </row>
    <row r="7" spans="1:18" s="31" customFormat="1" ht="12.75" customHeight="1">
      <c r="A7" s="157"/>
      <c r="B7" s="217"/>
      <c r="C7" s="34"/>
      <c r="D7" s="185"/>
      <c r="E7" s="185"/>
      <c r="F7" s="186"/>
      <c r="H7" s="159"/>
      <c r="I7" s="30"/>
      <c r="K7" s="30"/>
      <c r="M7" s="30"/>
      <c r="O7" s="227"/>
    </row>
    <row r="8" spans="1:18" s="31" customFormat="1" ht="12.75" customHeight="1">
      <c r="A8" s="157"/>
      <c r="B8" s="217"/>
      <c r="C8" s="34"/>
      <c r="D8" s="185"/>
      <c r="E8" s="185"/>
      <c r="F8" s="186"/>
      <c r="H8" s="159"/>
      <c r="I8" s="30"/>
      <c r="K8" s="30"/>
      <c r="M8" s="30"/>
      <c r="O8" s="227"/>
    </row>
    <row r="9" spans="1:18" s="31" customFormat="1" ht="12.75" customHeight="1">
      <c r="A9" s="157"/>
      <c r="B9" s="217"/>
      <c r="C9" s="34"/>
      <c r="D9" s="185"/>
      <c r="E9" s="185"/>
      <c r="F9" s="186"/>
      <c r="H9" s="159"/>
      <c r="I9" s="30"/>
      <c r="K9" s="30"/>
      <c r="M9" s="30"/>
      <c r="O9" s="227"/>
    </row>
    <row r="10" spans="1:18" s="29" customFormat="1" ht="12.75" customHeight="1">
      <c r="A10" s="157"/>
      <c r="B10" s="218"/>
      <c r="C10" s="161"/>
      <c r="D10" s="68"/>
      <c r="E10" s="68"/>
      <c r="F10" s="75"/>
      <c r="O10" s="228"/>
    </row>
    <row r="11" spans="1:18" s="29" customFormat="1" ht="12.75" customHeight="1">
      <c r="A11" s="353"/>
      <c r="B11" s="218"/>
      <c r="C11" s="163"/>
      <c r="D11" s="68"/>
      <c r="E11" s="68"/>
      <c r="F11" s="75"/>
      <c r="O11" s="228"/>
    </row>
    <row r="12" spans="1:18" s="29" customFormat="1" ht="12.75" customHeight="1">
      <c r="A12" s="229"/>
      <c r="B12" s="218"/>
      <c r="C12" s="163"/>
      <c r="D12" s="68"/>
      <c r="E12" s="68"/>
      <c r="F12" s="75"/>
      <c r="O12" s="228"/>
    </row>
    <row r="13" spans="1:18" s="29" customFormat="1" ht="12.75" customHeight="1">
      <c r="A13" s="229"/>
      <c r="B13" s="218"/>
      <c r="C13" s="163"/>
      <c r="D13" s="105"/>
      <c r="E13" s="105"/>
      <c r="F13" s="106"/>
      <c r="O13" s="228"/>
    </row>
    <row r="14" spans="1:18" s="29" customFormat="1" ht="12.75" customHeight="1">
      <c r="A14" s="229"/>
      <c r="B14" s="218"/>
      <c r="C14" s="163"/>
      <c r="D14" s="107"/>
      <c r="E14" s="107"/>
      <c r="F14" s="108"/>
      <c r="O14" s="228"/>
    </row>
    <row r="15" spans="1:18" s="29" customFormat="1" ht="12.75" customHeight="1" thickBot="1">
      <c r="A15" s="152" t="s">
        <v>58</v>
      </c>
      <c r="B15" s="234">
        <f>SUM(B3:B14)</f>
        <v>890.1</v>
      </c>
      <c r="C15" s="31"/>
      <c r="D15" s="185" t="s">
        <v>83</v>
      </c>
      <c r="E15" s="235">
        <f>SUM!F48-FSPMTOTAL</f>
        <v>4.0500000001202352E-3</v>
      </c>
      <c r="F15" s="104"/>
      <c r="G15" s="166" t="s">
        <v>30</v>
      </c>
      <c r="I15" s="166" t="s">
        <v>30</v>
      </c>
      <c r="K15" s="166" t="s">
        <v>30</v>
      </c>
      <c r="M15" s="166" t="s">
        <v>30</v>
      </c>
      <c r="O15" s="230"/>
      <c r="P15" s="166" t="s">
        <v>30</v>
      </c>
      <c r="Q15" s="166" t="s">
        <v>30</v>
      </c>
      <c r="R15" s="166" t="s">
        <v>30</v>
      </c>
    </row>
    <row r="16" spans="1:18" s="12" customFormat="1" ht="12.75" customHeight="1" thickTop="1">
      <c r="A16" s="53"/>
      <c r="B16" s="56"/>
      <c r="C16" s="29"/>
      <c r="D16" s="68"/>
      <c r="E16" s="68"/>
      <c r="F16" s="75"/>
      <c r="G16" s="18"/>
      <c r="I16" s="18"/>
      <c r="K16" s="18"/>
      <c r="M16" s="18"/>
      <c r="O16" s="18"/>
      <c r="P16" s="13"/>
      <c r="Q16" s="18"/>
      <c r="R16" s="18"/>
    </row>
  </sheetData>
  <phoneticPr fontId="9" type="noConversion"/>
  <hyperlinks>
    <hyperlink ref="G1" location="Sum!A1" tooltip="Click to View Summary Information" display="Summary Information" xr:uid="{00000000-0004-0000-1600-000000000000}"/>
  </hyperlinks>
  <pageMargins left="0.7" right="0.7" top="0.75" bottom="0.75" header="0.3" footer="0.3"/>
  <pageSetup scale="54" orientation="landscape" r:id="rId1"/>
  <headerFooter>
    <oddHeader>&amp;R&amp;F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7" tint="0.39997558519241921"/>
    <pageSetUpPr fitToPage="1"/>
  </sheetPr>
  <dimension ref="A1:R17"/>
  <sheetViews>
    <sheetView showGridLines="0" zoomScaleNormal="100" workbookViewId="0">
      <selection activeCell="E5" sqref="E5"/>
    </sheetView>
  </sheetViews>
  <sheetFormatPr defaultColWidth="9.140625" defaultRowHeight="11.25"/>
  <cols>
    <col min="1" max="1" width="22.140625" style="167" customWidth="1"/>
    <col min="2" max="2" width="12.140625" style="168" customWidth="1"/>
    <col min="3" max="3" width="10.42578125" style="169" bestFit="1" customWidth="1"/>
    <col min="4" max="5" width="23.140625" style="173" customWidth="1"/>
    <col min="6" max="6" width="23.140625" style="174" customWidth="1"/>
    <col min="7" max="7" width="12" style="170" customWidth="1"/>
    <col min="8" max="8" width="10" style="170" bestFit="1" customWidth="1"/>
    <col min="9" max="9" width="10.5703125" style="170" customWidth="1"/>
    <col min="10" max="16384" width="9.140625" style="170"/>
  </cols>
  <sheetData>
    <row r="1" spans="1:18" s="12" customFormat="1">
      <c r="A1" s="232" t="s">
        <v>114</v>
      </c>
      <c r="B1" s="56"/>
      <c r="C1" s="29"/>
      <c r="D1" s="68"/>
      <c r="E1" s="68"/>
      <c r="F1" s="75"/>
      <c r="G1" s="192" t="s">
        <v>40</v>
      </c>
      <c r="O1" s="166"/>
    </row>
    <row r="2" spans="1:18" s="12" customFormat="1" ht="12.75" customHeight="1">
      <c r="A2" s="49" t="s">
        <v>85</v>
      </c>
      <c r="B2" s="57" t="s">
        <v>86</v>
      </c>
      <c r="C2" s="23"/>
      <c r="D2" s="65" t="s">
        <v>87</v>
      </c>
      <c r="E2" s="65" t="s">
        <v>44</v>
      </c>
      <c r="F2" s="76" t="s">
        <v>35</v>
      </c>
      <c r="G2" s="24"/>
      <c r="H2" s="23"/>
      <c r="P2" s="13"/>
    </row>
    <row r="3" spans="1:18" s="10" customFormat="1" ht="12.75" customHeight="1">
      <c r="A3" s="50"/>
      <c r="B3" s="58"/>
      <c r="C3" s="30"/>
      <c r="D3" s="66"/>
      <c r="E3" s="66"/>
      <c r="F3" s="77"/>
      <c r="I3" s="9"/>
      <c r="K3" s="9"/>
      <c r="M3" s="9"/>
      <c r="O3" s="9"/>
      <c r="P3" s="11"/>
    </row>
    <row r="4" spans="1:18" s="10" customFormat="1" ht="12.75" customHeight="1">
      <c r="A4" s="50" t="s">
        <v>355</v>
      </c>
      <c r="B4" s="58">
        <v>1246.1500000000001</v>
      </c>
      <c r="C4" s="30"/>
      <c r="D4" s="66" t="s">
        <v>356</v>
      </c>
      <c r="E4" s="66" t="s">
        <v>273</v>
      </c>
      <c r="F4" s="77">
        <v>41586</v>
      </c>
      <c r="I4" s="9"/>
      <c r="K4" s="9"/>
      <c r="M4" s="9"/>
      <c r="O4" s="9"/>
      <c r="P4" s="11"/>
    </row>
    <row r="5" spans="1:18" s="10" customFormat="1" ht="12.75" customHeight="1">
      <c r="A5" s="50"/>
      <c r="B5" s="58"/>
      <c r="C5" s="30"/>
      <c r="D5" s="66"/>
      <c r="E5" s="66"/>
      <c r="F5" s="77"/>
      <c r="I5" s="9"/>
      <c r="K5" s="9"/>
      <c r="M5" s="9"/>
      <c r="O5" s="9"/>
      <c r="P5" s="11"/>
    </row>
    <row r="6" spans="1:18" s="10" customFormat="1" ht="12.75" customHeight="1">
      <c r="A6" s="50"/>
      <c r="B6" s="58"/>
      <c r="C6" s="30"/>
      <c r="D6" s="66"/>
      <c r="E6" s="66"/>
      <c r="F6" s="77"/>
      <c r="I6" s="9"/>
      <c r="K6" s="9"/>
      <c r="M6" s="9"/>
      <c r="O6" s="9"/>
      <c r="P6" s="11"/>
    </row>
    <row r="7" spans="1:18" s="10" customFormat="1" ht="12.75" customHeight="1">
      <c r="A7" s="50"/>
      <c r="B7" s="58"/>
      <c r="C7" s="30"/>
      <c r="D7" s="66"/>
      <c r="E7" s="66"/>
      <c r="F7" s="77"/>
      <c r="I7" s="9"/>
      <c r="K7" s="9"/>
      <c r="M7" s="9"/>
      <c r="O7" s="9"/>
      <c r="P7" s="11"/>
    </row>
    <row r="8" spans="1:18" s="10" customFormat="1" ht="12.75" customHeight="1">
      <c r="A8" s="50"/>
      <c r="B8" s="58"/>
      <c r="C8" s="30"/>
      <c r="D8" s="66"/>
      <c r="E8" s="66"/>
      <c r="F8" s="77"/>
      <c r="I8" s="9"/>
      <c r="K8" s="9"/>
      <c r="M8" s="9"/>
      <c r="O8" s="9"/>
      <c r="P8" s="11"/>
    </row>
    <row r="9" spans="1:18" s="10" customFormat="1" ht="12.75" customHeight="1">
      <c r="A9" s="157"/>
      <c r="B9" s="158"/>
      <c r="C9" s="34"/>
      <c r="D9" s="185"/>
      <c r="E9" s="185"/>
      <c r="F9" s="186"/>
      <c r="H9" s="187"/>
      <c r="I9" s="9"/>
      <c r="K9" s="9"/>
      <c r="M9" s="9"/>
      <c r="O9" s="15"/>
    </row>
    <row r="10" spans="1:18" s="12" customFormat="1" ht="12.75" customHeight="1">
      <c r="A10" s="184"/>
      <c r="B10" s="160"/>
      <c r="C10" s="161"/>
      <c r="D10" s="68"/>
      <c r="E10" s="68"/>
      <c r="F10" s="75"/>
      <c r="O10" s="16"/>
    </row>
    <row r="11" spans="1:18" s="12" customFormat="1" ht="12.75" customHeight="1">
      <c r="A11" s="162"/>
      <c r="B11" s="160"/>
      <c r="C11" s="163"/>
      <c r="D11" s="68"/>
      <c r="E11" s="68"/>
      <c r="F11" s="75"/>
      <c r="O11" s="16"/>
    </row>
    <row r="12" spans="1:18" s="12" customFormat="1" ht="12.75" customHeight="1">
      <c r="A12" s="162"/>
      <c r="B12" s="160"/>
      <c r="C12" s="163"/>
      <c r="D12" s="68"/>
      <c r="E12" s="68"/>
      <c r="F12" s="75"/>
      <c r="O12" s="16"/>
    </row>
    <row r="13" spans="1:18" s="12" customFormat="1" ht="12.75" customHeight="1">
      <c r="A13" s="162"/>
      <c r="B13" s="160"/>
      <c r="C13" s="163"/>
      <c r="D13" s="68"/>
      <c r="E13" s="68"/>
      <c r="F13" s="75"/>
      <c r="O13" s="16"/>
    </row>
    <row r="14" spans="1:18" s="12" customFormat="1" ht="12.75" customHeight="1">
      <c r="A14" s="188"/>
      <c r="B14" s="160"/>
      <c r="C14" s="163"/>
      <c r="D14" s="70"/>
      <c r="E14" s="70"/>
      <c r="F14" s="79"/>
      <c r="O14" s="16"/>
    </row>
    <row r="15" spans="1:18" s="12" customFormat="1" ht="12.75" customHeight="1">
      <c r="A15" s="50"/>
      <c r="B15" s="61"/>
      <c r="C15" s="31"/>
      <c r="D15" s="66"/>
      <c r="E15" s="66"/>
      <c r="F15" s="77"/>
      <c r="G15" s="14" t="s">
        <v>30</v>
      </c>
      <c r="I15" s="14" t="s">
        <v>30</v>
      </c>
      <c r="K15" s="14" t="s">
        <v>30</v>
      </c>
      <c r="M15" s="14" t="s">
        <v>30</v>
      </c>
      <c r="O15" s="17"/>
      <c r="P15" s="14" t="s">
        <v>30</v>
      </c>
      <c r="Q15" s="14" t="s">
        <v>30</v>
      </c>
      <c r="R15" s="14" t="s">
        <v>30</v>
      </c>
    </row>
    <row r="16" spans="1:18" s="21" customFormat="1" ht="18" customHeight="1" thickBot="1">
      <c r="A16" s="152" t="s">
        <v>115</v>
      </c>
      <c r="B16" s="178">
        <f>SUM(B3:B15)</f>
        <v>1246.1500000000001</v>
      </c>
      <c r="C16" s="175"/>
      <c r="D16" s="185" t="s">
        <v>116</v>
      </c>
      <c r="E16" s="233">
        <f>SUM!F49-EHSFTOTAL</f>
        <v>0</v>
      </c>
      <c r="F16" s="204"/>
      <c r="O16" s="22"/>
    </row>
    <row r="17" spans="1:18" s="12" customFormat="1" ht="12.75" customHeight="1" thickTop="1">
      <c r="A17" s="53"/>
      <c r="B17" s="56"/>
      <c r="C17" s="29"/>
      <c r="D17" s="68"/>
      <c r="E17" s="68"/>
      <c r="F17" s="75"/>
      <c r="G17" s="18"/>
      <c r="I17" s="18"/>
      <c r="K17" s="18"/>
      <c r="M17" s="18"/>
      <c r="O17" s="18"/>
      <c r="P17" s="13"/>
      <c r="Q17" s="18"/>
      <c r="R17" s="18"/>
    </row>
  </sheetData>
  <hyperlinks>
    <hyperlink ref="G1" location="Sum!A1" tooltip="Click to View Summary Information" display="Summary Information" xr:uid="{00000000-0004-0000-1700-000000000000}"/>
  </hyperlinks>
  <pageMargins left="0.7" right="0.7" top="0.75" bottom="0.75" header="0.3" footer="0.3"/>
  <pageSetup scale="54" orientation="landscape" r:id="rId1"/>
  <headerFooter>
    <oddHeader>&amp;R&amp;F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7" tint="0.39997558519241921"/>
    <pageSetUpPr fitToPage="1"/>
  </sheetPr>
  <dimension ref="A1:R15"/>
  <sheetViews>
    <sheetView showGridLines="0" zoomScaleNormal="100" workbookViewId="0">
      <selection activeCell="E6" sqref="E6"/>
    </sheetView>
  </sheetViews>
  <sheetFormatPr defaultRowHeight="12.75"/>
  <cols>
    <col min="1" max="1" width="22.140625" style="54" customWidth="1"/>
    <col min="2" max="2" width="12.140625" style="62" customWidth="1"/>
    <col min="3" max="3" width="10.42578125" style="32" bestFit="1" customWidth="1"/>
    <col min="4" max="5" width="23.140625" style="71" customWidth="1"/>
    <col min="6" max="6" width="23.140625" style="80" customWidth="1"/>
    <col min="7" max="7" width="12" customWidth="1"/>
    <col min="8" max="8" width="10" bestFit="1" customWidth="1"/>
    <col min="9" max="9" width="10.5703125" customWidth="1"/>
  </cols>
  <sheetData>
    <row r="1" spans="1:18" s="26" customFormat="1">
      <c r="A1" s="95" t="s">
        <v>111</v>
      </c>
      <c r="B1" s="55"/>
      <c r="C1" s="33"/>
      <c r="D1" s="67"/>
      <c r="E1" s="67"/>
      <c r="F1" s="74"/>
      <c r="G1" s="28" t="s">
        <v>40</v>
      </c>
      <c r="O1" s="27"/>
    </row>
    <row r="2" spans="1:18" s="12" customFormat="1" ht="12.75" customHeight="1">
      <c r="A2" s="49" t="s">
        <v>85</v>
      </c>
      <c r="B2" s="57" t="s">
        <v>86</v>
      </c>
      <c r="C2" s="23"/>
      <c r="D2" s="65" t="s">
        <v>87</v>
      </c>
      <c r="E2" s="65" t="s">
        <v>44</v>
      </c>
      <c r="F2" s="76" t="s">
        <v>35</v>
      </c>
      <c r="G2" s="24"/>
      <c r="H2" s="23"/>
      <c r="P2" s="13"/>
    </row>
    <row r="3" spans="1:18" s="10" customFormat="1" ht="12.75" customHeight="1">
      <c r="A3" s="50"/>
      <c r="B3" s="58"/>
      <c r="C3" s="30"/>
      <c r="D3" s="66"/>
      <c r="E3" s="66"/>
      <c r="F3" s="77"/>
      <c r="I3" s="9"/>
      <c r="K3" s="9"/>
      <c r="M3" s="9"/>
      <c r="O3" s="9"/>
      <c r="P3" s="11"/>
    </row>
    <row r="4" spans="1:18" s="10" customFormat="1" ht="12.75" customHeight="1">
      <c r="A4" s="51" t="s">
        <v>111</v>
      </c>
      <c r="B4" s="59">
        <v>256.58</v>
      </c>
      <c r="C4" s="34"/>
      <c r="D4" s="69" t="s">
        <v>210</v>
      </c>
      <c r="E4" s="69" t="s">
        <v>189</v>
      </c>
      <c r="F4" s="78">
        <v>41030</v>
      </c>
      <c r="H4" s="25"/>
      <c r="I4" s="9"/>
      <c r="K4" s="9"/>
      <c r="M4" s="9"/>
      <c r="O4" s="15"/>
    </row>
    <row r="5" spans="1:18" s="12" customFormat="1" ht="12.75" customHeight="1">
      <c r="A5" s="99" t="s">
        <v>357</v>
      </c>
      <c r="B5" s="60">
        <v>1523.63</v>
      </c>
      <c r="C5" s="35"/>
      <c r="D5" s="68" t="s">
        <v>358</v>
      </c>
      <c r="E5" s="68" t="s">
        <v>273</v>
      </c>
      <c r="F5" s="75">
        <v>41586</v>
      </c>
      <c r="O5" s="16"/>
    </row>
    <row r="6" spans="1:18" s="12" customFormat="1" ht="12.75" customHeight="1">
      <c r="A6" s="52"/>
      <c r="B6" s="60"/>
      <c r="C6" s="36"/>
      <c r="D6" s="68"/>
      <c r="E6" s="68"/>
      <c r="F6" s="75"/>
      <c r="O6" s="16"/>
    </row>
    <row r="7" spans="1:18" s="12" customFormat="1" ht="12.75" customHeight="1">
      <c r="A7" s="52"/>
      <c r="B7" s="60"/>
      <c r="C7" s="36"/>
      <c r="D7" s="68"/>
      <c r="E7" s="68"/>
      <c r="F7" s="75"/>
      <c r="O7" s="16"/>
    </row>
    <row r="8" spans="1:18" s="12" customFormat="1" ht="12.75" customHeight="1">
      <c r="A8" s="52"/>
      <c r="B8" s="60"/>
      <c r="C8" s="36"/>
      <c r="D8" s="68"/>
      <c r="E8" s="68"/>
      <c r="F8" s="75"/>
      <c r="O8" s="16"/>
    </row>
    <row r="9" spans="1:18" s="12" customFormat="1" ht="12.75" customHeight="1">
      <c r="A9" s="52"/>
      <c r="B9" s="60"/>
      <c r="C9" s="36"/>
      <c r="D9" s="68"/>
      <c r="E9" s="68"/>
      <c r="F9" s="75"/>
      <c r="O9" s="16"/>
    </row>
    <row r="10" spans="1:18" s="12" customFormat="1" ht="12.75" customHeight="1">
      <c r="A10" s="52"/>
      <c r="B10" s="60"/>
      <c r="C10" s="36"/>
      <c r="D10" s="68"/>
      <c r="E10" s="68"/>
      <c r="F10" s="75"/>
      <c r="O10" s="16"/>
    </row>
    <row r="11" spans="1:18" s="12" customFormat="1" ht="12.75" customHeight="1">
      <c r="A11" s="52"/>
      <c r="B11" s="60"/>
      <c r="C11" s="36"/>
      <c r="D11" s="68"/>
      <c r="E11" s="68"/>
      <c r="F11" s="75"/>
      <c r="O11" s="16"/>
    </row>
    <row r="12" spans="1:18" s="12" customFormat="1" ht="12.75" customHeight="1">
      <c r="A12" s="100"/>
      <c r="B12" s="60"/>
      <c r="C12" s="36"/>
      <c r="D12" s="70"/>
      <c r="E12" s="70"/>
      <c r="F12" s="79"/>
      <c r="O12" s="16"/>
    </row>
    <row r="13" spans="1:18" s="12" customFormat="1" ht="12.75" customHeight="1">
      <c r="A13" s="50"/>
      <c r="B13" s="61"/>
      <c r="C13" s="31"/>
      <c r="D13" s="66"/>
      <c r="E13" s="66"/>
      <c r="F13" s="77"/>
      <c r="G13" s="14" t="s">
        <v>30</v>
      </c>
      <c r="I13" s="14" t="s">
        <v>30</v>
      </c>
      <c r="K13" s="14" t="s">
        <v>30</v>
      </c>
      <c r="M13" s="14" t="s">
        <v>30</v>
      </c>
      <c r="O13" s="17"/>
      <c r="P13" s="14" t="s">
        <v>30</v>
      </c>
      <c r="Q13" s="14" t="s">
        <v>30</v>
      </c>
      <c r="R13" s="14" t="s">
        <v>30</v>
      </c>
    </row>
    <row r="14" spans="1:18" s="21" customFormat="1" ht="18" customHeight="1" thickBot="1">
      <c r="A14" s="152" t="s">
        <v>112</v>
      </c>
      <c r="B14" s="178">
        <f>SUM(B3:B13)</f>
        <v>1780.21</v>
      </c>
      <c r="C14" s="175"/>
      <c r="D14" s="69" t="s">
        <v>113</v>
      </c>
      <c r="E14" s="236">
        <f>SUM!F50-PURCTOTAL</f>
        <v>0</v>
      </c>
      <c r="F14" s="225"/>
      <c r="O14" s="22"/>
    </row>
    <row r="15" spans="1:18" s="12" customFormat="1" ht="12.75" customHeight="1" thickTop="1">
      <c r="A15" s="53"/>
      <c r="B15" s="56"/>
      <c r="C15" s="29"/>
      <c r="D15" s="68"/>
      <c r="E15" s="68"/>
      <c r="F15" s="75"/>
      <c r="G15" s="18"/>
      <c r="I15" s="18"/>
      <c r="K15" s="18"/>
      <c r="M15" s="18"/>
      <c r="O15" s="18"/>
      <c r="P15" s="13"/>
      <c r="Q15" s="18"/>
      <c r="R15" s="18"/>
    </row>
  </sheetData>
  <hyperlinks>
    <hyperlink ref="G1" location="Sum!A1" tooltip="Click to View Summary Information" display="Summary Information" xr:uid="{00000000-0004-0000-1800-000000000000}"/>
  </hyperlinks>
  <pageMargins left="0.7" right="0.7" top="0.75" bottom="0.75" header="0.3" footer="0.3"/>
  <pageSetup scale="54" orientation="landscape" r:id="rId1"/>
  <headerFooter>
    <oddHeader>&amp;R&amp;F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8">
    <tabColor theme="7" tint="0.39997558519241921"/>
    <pageSetUpPr fitToPage="1"/>
  </sheetPr>
  <dimension ref="A1:R23"/>
  <sheetViews>
    <sheetView showGridLines="0" zoomScaleNormal="100" workbookViewId="0">
      <selection activeCell="E20" sqref="E20"/>
    </sheetView>
  </sheetViews>
  <sheetFormatPr defaultRowHeight="12.75"/>
  <cols>
    <col min="1" max="1" width="22.140625" style="54" customWidth="1"/>
    <col min="2" max="2" width="15.140625" style="62" customWidth="1"/>
    <col min="3" max="3" width="10.42578125" style="32" bestFit="1" customWidth="1"/>
    <col min="4" max="4" width="24.85546875" style="71" bestFit="1" customWidth="1"/>
    <col min="5" max="5" width="10" style="71" bestFit="1" customWidth="1"/>
    <col min="6" max="6" width="14" style="80" customWidth="1"/>
    <col min="7" max="7" width="12" customWidth="1"/>
    <col min="8" max="8" width="10" bestFit="1" customWidth="1"/>
    <col min="9" max="9" width="10.5703125" customWidth="1"/>
  </cols>
  <sheetData>
    <row r="1" spans="1:16" s="26" customFormat="1">
      <c r="A1" s="94" t="s">
        <v>46</v>
      </c>
      <c r="B1" s="55"/>
      <c r="C1" s="33"/>
      <c r="D1" s="67"/>
      <c r="E1" s="67"/>
      <c r="F1" s="74"/>
      <c r="G1" s="28" t="s">
        <v>40</v>
      </c>
      <c r="O1" s="27"/>
    </row>
    <row r="2" spans="1:16" s="12" customFormat="1" ht="12.75" customHeight="1">
      <c r="A2" s="49" t="s">
        <v>85</v>
      </c>
      <c r="B2" s="57" t="s">
        <v>86</v>
      </c>
      <c r="C2" s="23"/>
      <c r="D2" s="65" t="s">
        <v>87</v>
      </c>
      <c r="E2" s="65" t="s">
        <v>44</v>
      </c>
      <c r="F2" s="76" t="s">
        <v>35</v>
      </c>
      <c r="G2" s="24"/>
      <c r="H2" s="23"/>
      <c r="P2" s="13"/>
    </row>
    <row r="3" spans="1:16" s="10" customFormat="1" ht="12.75" customHeight="1">
      <c r="A3" s="50"/>
      <c r="B3" s="58"/>
      <c r="C3" s="30"/>
      <c r="D3" s="66"/>
      <c r="E3" s="66"/>
      <c r="F3" s="77"/>
      <c r="I3" s="9"/>
      <c r="K3" s="9"/>
      <c r="M3" s="9"/>
      <c r="O3" s="9"/>
      <c r="P3" s="11"/>
    </row>
    <row r="4" spans="1:16" s="10" customFormat="1" ht="12.75" customHeight="1">
      <c r="A4" s="51" t="s">
        <v>216</v>
      </c>
      <c r="B4" s="59">
        <v>1.08</v>
      </c>
      <c r="C4" s="34"/>
      <c r="D4" s="69" t="s">
        <v>217</v>
      </c>
      <c r="E4" s="69" t="s">
        <v>189</v>
      </c>
      <c r="F4" s="78">
        <v>41033</v>
      </c>
      <c r="H4" s="25"/>
      <c r="I4" s="9"/>
      <c r="K4" s="9"/>
      <c r="M4" s="9"/>
      <c r="O4" s="15"/>
    </row>
    <row r="5" spans="1:16" s="12" customFormat="1" ht="12.75" customHeight="1">
      <c r="A5" s="51" t="s">
        <v>216</v>
      </c>
      <c r="B5" s="60">
        <v>6.99</v>
      </c>
      <c r="C5" s="35"/>
      <c r="D5" s="68" t="s">
        <v>222</v>
      </c>
      <c r="E5" s="68" t="s">
        <v>189</v>
      </c>
      <c r="F5" s="75">
        <v>41036</v>
      </c>
      <c r="O5" s="16"/>
    </row>
    <row r="6" spans="1:16" s="12" customFormat="1" ht="12.75" customHeight="1">
      <c r="A6" s="52" t="s">
        <v>216</v>
      </c>
      <c r="B6" s="60">
        <v>9.52</v>
      </c>
      <c r="C6" s="36"/>
      <c r="D6" s="68" t="s">
        <v>226</v>
      </c>
      <c r="E6" s="68" t="s">
        <v>189</v>
      </c>
      <c r="F6" s="75">
        <v>41040</v>
      </c>
      <c r="O6" s="16"/>
    </row>
    <row r="7" spans="1:16" s="12" customFormat="1" ht="12.75" customHeight="1">
      <c r="A7" s="52" t="s">
        <v>216</v>
      </c>
      <c r="B7" s="60">
        <v>86.53</v>
      </c>
      <c r="C7" s="36"/>
      <c r="D7" s="68" t="s">
        <v>230</v>
      </c>
      <c r="E7" s="68" t="s">
        <v>189</v>
      </c>
      <c r="F7" s="75">
        <v>41040</v>
      </c>
      <c r="O7" s="16"/>
    </row>
    <row r="8" spans="1:16" s="12" customFormat="1" ht="12.75" customHeight="1">
      <c r="A8" s="52" t="s">
        <v>216</v>
      </c>
      <c r="B8" s="60">
        <v>49.31</v>
      </c>
      <c r="C8" s="36"/>
      <c r="D8" s="68" t="s">
        <v>233</v>
      </c>
      <c r="E8" s="68" t="s">
        <v>189</v>
      </c>
      <c r="F8" s="75">
        <v>41047</v>
      </c>
      <c r="O8" s="16"/>
    </row>
    <row r="9" spans="1:16" s="12" customFormat="1" ht="12.75" customHeight="1">
      <c r="A9" s="52" t="s">
        <v>216</v>
      </c>
      <c r="B9" s="60">
        <v>10.99</v>
      </c>
      <c r="C9" s="36"/>
      <c r="D9" s="68" t="s">
        <v>248</v>
      </c>
      <c r="E9" s="68" t="s">
        <v>189</v>
      </c>
      <c r="F9" s="75">
        <v>41075</v>
      </c>
      <c r="O9" s="16"/>
    </row>
    <row r="10" spans="1:16" s="12" customFormat="1" ht="12.75" customHeight="1">
      <c r="A10" s="52" t="s">
        <v>216</v>
      </c>
      <c r="B10" s="60">
        <v>239.39</v>
      </c>
      <c r="C10" s="36"/>
      <c r="D10" s="68" t="s">
        <v>272</v>
      </c>
      <c r="E10" s="68" t="s">
        <v>273</v>
      </c>
      <c r="F10" s="75">
        <v>41110</v>
      </c>
      <c r="O10" s="16"/>
    </row>
    <row r="11" spans="1:16" s="12" customFormat="1" ht="12.75" customHeight="1">
      <c r="A11" s="52" t="s">
        <v>216</v>
      </c>
      <c r="B11" s="60">
        <v>7.48</v>
      </c>
      <c r="C11" s="36"/>
      <c r="D11" s="68" t="s">
        <v>281</v>
      </c>
      <c r="E11" s="68" t="s">
        <v>189</v>
      </c>
      <c r="F11" s="75">
        <v>41118</v>
      </c>
      <c r="O11" s="16"/>
    </row>
    <row r="12" spans="1:16" s="12" customFormat="1" ht="12.75" customHeight="1">
      <c r="A12" s="52" t="s">
        <v>216</v>
      </c>
      <c r="B12" s="60">
        <v>2.0299999999999998</v>
      </c>
      <c r="C12" s="36"/>
      <c r="D12" s="68" t="s">
        <v>305</v>
      </c>
      <c r="E12" s="68" t="s">
        <v>189</v>
      </c>
      <c r="F12" s="75">
        <v>41152</v>
      </c>
      <c r="O12" s="16"/>
    </row>
    <row r="13" spans="1:16" s="359" customFormat="1" ht="12.75" customHeight="1">
      <c r="A13" s="52" t="s">
        <v>216</v>
      </c>
      <c r="B13" s="60">
        <v>4.6100000000000003</v>
      </c>
      <c r="C13" s="36"/>
      <c r="D13" s="68" t="s">
        <v>308</v>
      </c>
      <c r="E13" s="68" t="s">
        <v>189</v>
      </c>
      <c r="F13" s="75">
        <v>41158</v>
      </c>
      <c r="O13" s="16"/>
    </row>
    <row r="14" spans="1:16" s="359" customFormat="1" ht="12.75" customHeight="1">
      <c r="A14" s="52" t="s">
        <v>216</v>
      </c>
      <c r="B14" s="60">
        <v>439.22</v>
      </c>
      <c r="C14" s="36"/>
      <c r="D14" s="68" t="s">
        <v>309</v>
      </c>
      <c r="E14" s="68" t="s">
        <v>189</v>
      </c>
      <c r="F14" s="75">
        <v>41159</v>
      </c>
      <c r="O14" s="16"/>
    </row>
    <row r="15" spans="1:16" s="359" customFormat="1" ht="12.75" customHeight="1">
      <c r="A15" s="52" t="s">
        <v>216</v>
      </c>
      <c r="B15" s="60">
        <v>187.23</v>
      </c>
      <c r="C15" s="36"/>
      <c r="D15" s="68" t="s">
        <v>330</v>
      </c>
      <c r="E15" s="68" t="s">
        <v>189</v>
      </c>
      <c r="F15" s="75">
        <v>41194</v>
      </c>
      <c r="O15" s="16"/>
    </row>
    <row r="16" spans="1:16" s="359" customFormat="1" ht="12.75" customHeight="1">
      <c r="A16" s="52" t="s">
        <v>216</v>
      </c>
      <c r="B16" s="60">
        <v>74.510000000000005</v>
      </c>
      <c r="C16" s="36"/>
      <c r="D16" s="68" t="s">
        <v>331</v>
      </c>
      <c r="E16" s="68" t="s">
        <v>189</v>
      </c>
      <c r="F16" s="75">
        <v>41215</v>
      </c>
      <c r="O16" s="16"/>
    </row>
    <row r="17" spans="1:18" s="359" customFormat="1" ht="12.75" customHeight="1">
      <c r="A17" s="52" t="s">
        <v>216</v>
      </c>
      <c r="B17" s="60">
        <v>11.53</v>
      </c>
      <c r="C17" s="36"/>
      <c r="D17" s="68" t="s">
        <v>339</v>
      </c>
      <c r="E17" s="68" t="s">
        <v>205</v>
      </c>
      <c r="F17" s="75">
        <v>41338</v>
      </c>
      <c r="O17" s="16"/>
    </row>
    <row r="18" spans="1:18" s="359" customFormat="1" ht="12.75" customHeight="1">
      <c r="A18" s="52" t="s">
        <v>216</v>
      </c>
      <c r="B18" s="60">
        <v>24.71</v>
      </c>
      <c r="C18" s="36"/>
      <c r="D18" s="68" t="s">
        <v>340</v>
      </c>
      <c r="E18" s="68" t="s">
        <v>205</v>
      </c>
      <c r="F18" s="75">
        <v>41292</v>
      </c>
      <c r="O18" s="16"/>
    </row>
    <row r="19" spans="1:18" s="12" customFormat="1" ht="12.75" customHeight="1">
      <c r="A19" s="52" t="s">
        <v>216</v>
      </c>
      <c r="B19" s="60">
        <v>36.299999999999997</v>
      </c>
      <c r="C19" s="36"/>
      <c r="D19" s="68" t="s">
        <v>353</v>
      </c>
      <c r="E19" s="68" t="s">
        <v>312</v>
      </c>
      <c r="F19" s="75">
        <v>41572</v>
      </c>
      <c r="O19" s="16"/>
    </row>
    <row r="20" spans="1:18" s="12" customFormat="1" ht="12.75" customHeight="1">
      <c r="A20" s="100"/>
      <c r="B20" s="60"/>
      <c r="C20" s="36"/>
      <c r="D20" s="70"/>
      <c r="E20" s="70"/>
      <c r="F20" s="79"/>
      <c r="O20" s="16"/>
    </row>
    <row r="21" spans="1:18" s="12" customFormat="1" ht="12.75" customHeight="1">
      <c r="A21" s="50"/>
      <c r="B21" s="61"/>
      <c r="C21" s="31"/>
      <c r="D21" s="66"/>
      <c r="E21" s="66"/>
      <c r="F21" s="77"/>
      <c r="G21" s="14" t="s">
        <v>30</v>
      </c>
      <c r="I21" s="14" t="s">
        <v>30</v>
      </c>
      <c r="K21" s="14" t="s">
        <v>30</v>
      </c>
      <c r="M21" s="14" t="s">
        <v>30</v>
      </c>
      <c r="O21" s="17"/>
      <c r="P21" s="14" t="s">
        <v>30</v>
      </c>
      <c r="Q21" s="14" t="s">
        <v>30</v>
      </c>
      <c r="R21" s="14" t="s">
        <v>30</v>
      </c>
    </row>
    <row r="22" spans="1:18" s="21" customFormat="1" ht="18" customHeight="1" thickBot="1">
      <c r="A22" s="152" t="s">
        <v>59</v>
      </c>
      <c r="B22" s="178">
        <f>SUM(B3:B21)</f>
        <v>1191.43</v>
      </c>
      <c r="C22" s="175"/>
      <c r="D22" s="237" t="s">
        <v>84</v>
      </c>
      <c r="E22" s="238">
        <f>SUM!F51-STRKTOTAL</f>
        <v>0</v>
      </c>
      <c r="F22" s="225"/>
      <c r="O22" s="22"/>
    </row>
    <row r="23" spans="1:18" s="12" customFormat="1" ht="12.75" customHeight="1" thickTop="1">
      <c r="A23" s="53"/>
      <c r="B23" s="56"/>
      <c r="C23" s="29"/>
      <c r="D23" s="68"/>
      <c r="E23" s="68"/>
      <c r="F23" s="75"/>
      <c r="G23" s="18"/>
      <c r="I23" s="18"/>
      <c r="K23" s="18"/>
      <c r="M23" s="18"/>
      <c r="O23" s="18"/>
      <c r="P23" s="13"/>
      <c r="Q23" s="18"/>
      <c r="R23" s="18"/>
    </row>
  </sheetData>
  <phoneticPr fontId="9" type="noConversion"/>
  <hyperlinks>
    <hyperlink ref="G1" location="Sum!A1" tooltip="Click to View Summary Information" display="Summary Information" xr:uid="{00000000-0004-0000-1900-000000000000}"/>
  </hyperlinks>
  <pageMargins left="0.7" right="0.7" top="0.75" bottom="0.75" header="0.3" footer="0.3"/>
  <pageSetup scale="59" orientation="landscape" r:id="rId1"/>
  <headerFooter>
    <oddHeader>&amp;R&amp;F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"/>
  <dimension ref="A1:A8"/>
  <sheetViews>
    <sheetView workbookViewId="0">
      <selection activeCell="A8" sqref="A8"/>
    </sheetView>
  </sheetViews>
  <sheetFormatPr defaultRowHeight="12.75"/>
  <cols>
    <col min="1" max="1" width="31.28515625" customWidth="1"/>
  </cols>
  <sheetData>
    <row r="1" spans="1:1">
      <c r="A1" s="38" t="s">
        <v>38</v>
      </c>
    </row>
    <row r="2" spans="1:1">
      <c r="A2" s="39" t="s">
        <v>80</v>
      </c>
    </row>
    <row r="3" spans="1:1">
      <c r="A3" s="40" t="s">
        <v>81</v>
      </c>
    </row>
    <row r="4" spans="1:1">
      <c r="A4" s="40" t="s">
        <v>39</v>
      </c>
    </row>
    <row r="5" spans="1:1">
      <c r="A5" s="40"/>
    </row>
    <row r="6" spans="1:1">
      <c r="A6" s="40" t="s">
        <v>38</v>
      </c>
    </row>
    <row r="7" spans="1:1">
      <c r="A7" s="40" t="s">
        <v>89</v>
      </c>
    </row>
    <row r="8" spans="1:1">
      <c r="A8" s="40" t="s">
        <v>90</v>
      </c>
    </row>
  </sheetData>
  <customSheetViews>
    <customSheetView guid="{158EE589-3DF4-4396-8A5F-52D004A4CEAE}" state="hidden" showRuler="0">
      <selection sqref="A1:A4"/>
      <pageMargins left="0.75" right="0.75" top="1" bottom="1" header="0.5" footer="0.5"/>
      <headerFooter alignWithMargins="0"/>
    </customSheetView>
  </customSheetViews>
  <phoneticPr fontId="9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workbookViewId="0">
      <selection activeCell="H15" sqref="H15"/>
    </sheetView>
  </sheetViews>
  <sheetFormatPr defaultRowHeight="12.75"/>
  <cols>
    <col min="1" max="1" width="11.28515625" customWidth="1"/>
    <col min="2" max="2" width="12.5703125" bestFit="1" customWidth="1"/>
    <col min="3" max="4" width="12.5703125" style="358" customWidth="1"/>
    <col min="5" max="5" width="12.5703125" bestFit="1" customWidth="1"/>
    <col min="6" max="7" width="12.5703125" style="358" customWidth="1"/>
    <col min="8" max="8" width="10.28515625" bestFit="1" customWidth="1"/>
  </cols>
  <sheetData>
    <row r="1" spans="1:7" ht="15">
      <c r="A1" s="370" t="s">
        <v>300</v>
      </c>
      <c r="B1" s="381"/>
      <c r="C1" s="381"/>
      <c r="E1" s="388" t="s">
        <v>298</v>
      </c>
      <c r="F1" s="373"/>
      <c r="G1" s="366"/>
    </row>
    <row r="2" spans="1:7" ht="15">
      <c r="A2" s="375" t="s">
        <v>296</v>
      </c>
      <c r="B2" s="380"/>
      <c r="C2" s="380"/>
      <c r="E2" s="389" t="s">
        <v>299</v>
      </c>
      <c r="F2" s="373"/>
      <c r="G2" s="365"/>
    </row>
    <row r="3" spans="1:7" ht="15">
      <c r="A3" s="375" t="s">
        <v>325</v>
      </c>
      <c r="B3" s="381"/>
      <c r="C3" s="381"/>
      <c r="E3" s="363" t="s">
        <v>293</v>
      </c>
      <c r="F3" s="373"/>
      <c r="G3" s="366"/>
    </row>
    <row r="4" spans="1:7" ht="15">
      <c r="A4" s="375" t="s">
        <v>326</v>
      </c>
      <c r="B4" s="382"/>
      <c r="C4" s="382"/>
      <c r="E4" s="363" t="s">
        <v>302</v>
      </c>
      <c r="F4" s="373"/>
      <c r="G4" s="367"/>
    </row>
    <row r="5" spans="1:7" s="358" customFormat="1" ht="15">
      <c r="A5" s="375" t="s">
        <v>327</v>
      </c>
      <c r="B5" s="382"/>
      <c r="C5" s="382"/>
      <c r="E5" s="363" t="s">
        <v>303</v>
      </c>
      <c r="F5" s="373"/>
      <c r="G5" s="367"/>
    </row>
    <row r="6" spans="1:7" ht="15">
      <c r="A6" s="357" t="s">
        <v>297</v>
      </c>
      <c r="B6" s="382"/>
      <c r="C6" s="382"/>
      <c r="D6" s="382"/>
      <c r="E6" s="383"/>
      <c r="F6" s="383"/>
      <c r="G6" s="367"/>
    </row>
    <row r="7" spans="1:7" s="358" customFormat="1" ht="15">
      <c r="A7" s="357"/>
      <c r="B7" s="382"/>
      <c r="C7" s="382"/>
      <c r="D7" s="382"/>
      <c r="E7" s="383"/>
      <c r="F7" s="383"/>
      <c r="G7" s="367"/>
    </row>
    <row r="8" spans="1:7" ht="15">
      <c r="A8" s="373"/>
      <c r="B8" s="373"/>
      <c r="C8" s="373"/>
      <c r="D8" s="364" t="s">
        <v>301</v>
      </c>
      <c r="E8" s="376"/>
      <c r="F8" s="376"/>
      <c r="G8" s="376"/>
    </row>
    <row r="9" spans="1:7" s="358" customFormat="1" ht="15">
      <c r="A9" s="373"/>
      <c r="B9" s="373"/>
      <c r="C9" s="377" t="s">
        <v>319</v>
      </c>
      <c r="D9" s="378">
        <v>220981</v>
      </c>
      <c r="E9" s="376"/>
      <c r="F9" s="376"/>
      <c r="G9" s="376"/>
    </row>
    <row r="10" spans="1:7" s="358" customFormat="1" ht="15">
      <c r="A10" s="373"/>
      <c r="B10" s="373"/>
      <c r="C10" s="377" t="s">
        <v>320</v>
      </c>
      <c r="D10" s="378">
        <v>2085</v>
      </c>
      <c r="E10" s="376"/>
      <c r="F10" s="376"/>
      <c r="G10" s="376"/>
    </row>
    <row r="11" spans="1:7" s="358" customFormat="1" ht="15">
      <c r="A11" s="373"/>
      <c r="B11" s="373"/>
      <c r="C11" s="377" t="s">
        <v>321</v>
      </c>
      <c r="D11" s="379">
        <v>12869</v>
      </c>
      <c r="E11" s="376"/>
      <c r="F11" s="376"/>
      <c r="G11" s="376"/>
    </row>
    <row r="12" spans="1:7" s="358" customFormat="1" ht="15">
      <c r="A12" s="373"/>
      <c r="B12" s="373"/>
      <c r="C12" s="368" t="s">
        <v>322</v>
      </c>
      <c r="D12" s="369">
        <f>SUM(D9:D11)</f>
        <v>235935</v>
      </c>
      <c r="E12" s="376"/>
      <c r="F12" s="376"/>
      <c r="G12" s="376"/>
    </row>
    <row r="13" spans="1:7" s="358" customFormat="1" ht="15">
      <c r="A13" s="368"/>
      <c r="B13" s="369"/>
      <c r="C13" s="376"/>
      <c r="D13" s="376"/>
      <c r="E13" s="376"/>
      <c r="F13" s="376"/>
      <c r="G13" s="376"/>
    </row>
    <row r="14" spans="1:7" s="358" customFormat="1" ht="15">
      <c r="A14" s="368" t="s">
        <v>323</v>
      </c>
      <c r="B14" s="369"/>
      <c r="C14" s="376"/>
      <c r="D14" s="376"/>
      <c r="E14" s="376"/>
      <c r="F14" s="376"/>
      <c r="G14" s="376"/>
    </row>
    <row r="15" spans="1:7" s="358" customFormat="1" ht="15">
      <c r="A15" s="377" t="s">
        <v>294</v>
      </c>
      <c r="B15" s="378">
        <v>57429</v>
      </c>
      <c r="C15" s="378">
        <f>B15*-0.1</f>
        <v>-5742.9000000000005</v>
      </c>
      <c r="D15" s="378">
        <f>SUM(B15:C15)</f>
        <v>51686.1</v>
      </c>
      <c r="E15" s="376"/>
      <c r="F15" s="376"/>
      <c r="G15" s="376"/>
    </row>
    <row r="16" spans="1:7" s="358" customFormat="1" ht="15">
      <c r="A16" s="377" t="s">
        <v>304</v>
      </c>
      <c r="B16" s="378">
        <v>143536</v>
      </c>
      <c r="C16" s="378">
        <f>B16*-0.1</f>
        <v>-14353.6</v>
      </c>
      <c r="D16" s="378">
        <f>SUM(B16:C16)</f>
        <v>129182.39999999999</v>
      </c>
      <c r="E16" s="376"/>
      <c r="F16" s="376"/>
      <c r="G16" s="376"/>
    </row>
    <row r="17" spans="1:7" s="358" customFormat="1" ht="15">
      <c r="A17" s="377" t="s">
        <v>317</v>
      </c>
      <c r="B17" s="378">
        <v>34970</v>
      </c>
      <c r="C17" s="378">
        <f>B17*-0.1</f>
        <v>-3497</v>
      </c>
      <c r="D17" s="378">
        <f>SUM(B17:C17)</f>
        <v>31473</v>
      </c>
      <c r="E17" s="376"/>
      <c r="F17" s="376"/>
      <c r="G17" s="376"/>
    </row>
    <row r="18" spans="1:7" s="358" customFormat="1" ht="15">
      <c r="A18" s="377" t="s">
        <v>318</v>
      </c>
      <c r="B18" s="379"/>
      <c r="C18" s="379">
        <v>23593.5</v>
      </c>
      <c r="D18" s="379">
        <f>SUM(B18:C18)</f>
        <v>23593.5</v>
      </c>
      <c r="E18" s="376"/>
      <c r="F18" s="376"/>
      <c r="G18" s="376"/>
    </row>
    <row r="19" spans="1:7" s="358" customFormat="1" ht="15">
      <c r="A19" s="368" t="s">
        <v>324</v>
      </c>
      <c r="B19" s="369">
        <f>SUM(B15:B18)</f>
        <v>235935</v>
      </c>
      <c r="C19" s="369">
        <f t="shared" ref="C19:D19" si="0">SUM(C15:C18)</f>
        <v>0</v>
      </c>
      <c r="D19" s="369">
        <f t="shared" si="0"/>
        <v>235935</v>
      </c>
      <c r="E19" s="376"/>
      <c r="F19" s="376"/>
      <c r="G19" s="376"/>
    </row>
    <row r="20" spans="1:7" ht="15">
      <c r="A20" s="384"/>
      <c r="B20" s="385"/>
      <c r="C20" s="385"/>
      <c r="D20" s="385"/>
      <c r="E20" s="386"/>
      <c r="F20" s="386"/>
      <c r="G20" s="371"/>
    </row>
    <row r="21" spans="1:7" ht="15">
      <c r="A21" s="384"/>
      <c r="B21" s="385"/>
      <c r="C21" s="390" t="s">
        <v>295</v>
      </c>
      <c r="D21" s="385">
        <f>D12-D19</f>
        <v>0</v>
      </c>
      <c r="E21" s="387"/>
      <c r="F21" s="387"/>
      <c r="G21" s="372"/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3" tint="0.39997558519241921"/>
    <pageSetUpPr fitToPage="1"/>
  </sheetPr>
  <dimension ref="A1:R18"/>
  <sheetViews>
    <sheetView showGridLines="0" zoomScaleNormal="100" workbookViewId="0">
      <selection activeCell="G24" sqref="G24"/>
    </sheetView>
  </sheetViews>
  <sheetFormatPr defaultColWidth="9.140625" defaultRowHeight="11.25"/>
  <cols>
    <col min="1" max="1" width="22.140625" style="167" customWidth="1"/>
    <col min="2" max="2" width="12.140625" style="168" customWidth="1"/>
    <col min="3" max="3" width="10.42578125" style="169" bestFit="1" customWidth="1"/>
    <col min="4" max="5" width="12.42578125" style="173" customWidth="1"/>
    <col min="6" max="6" width="13.140625" style="174" bestFit="1" customWidth="1"/>
    <col min="7" max="7" width="12" style="189" customWidth="1"/>
    <col min="8" max="8" width="10" style="190" bestFit="1" customWidth="1"/>
    <col min="9" max="9" width="17.28515625" style="170" bestFit="1" customWidth="1"/>
    <col min="10" max="16384" width="9.140625" style="170"/>
  </cols>
  <sheetData>
    <row r="1" spans="1:18" s="12" customFormat="1">
      <c r="A1" s="164" t="s">
        <v>45</v>
      </c>
      <c r="B1" s="56"/>
      <c r="C1" s="29"/>
      <c r="D1" s="68"/>
      <c r="E1" s="68"/>
      <c r="F1" s="75"/>
      <c r="G1" s="90" t="s">
        <v>40</v>
      </c>
      <c r="H1" s="92"/>
      <c r="O1" s="166"/>
    </row>
    <row r="2" spans="1:18" s="12" customFormat="1" ht="12.75" customHeight="1">
      <c r="A2" s="49" t="s">
        <v>31</v>
      </c>
      <c r="B2" s="57" t="s">
        <v>43</v>
      </c>
      <c r="C2" s="23" t="s">
        <v>32</v>
      </c>
      <c r="D2" s="65" t="s">
        <v>33</v>
      </c>
      <c r="E2" s="65" t="s">
        <v>34</v>
      </c>
      <c r="F2" s="76" t="s">
        <v>35</v>
      </c>
      <c r="G2" s="90" t="s">
        <v>36</v>
      </c>
      <c r="H2" s="93" t="s">
        <v>44</v>
      </c>
      <c r="P2" s="13"/>
    </row>
    <row r="3" spans="1:18" s="10" customFormat="1" ht="12.75" customHeight="1">
      <c r="A3" s="259"/>
      <c r="B3" s="260"/>
      <c r="C3" s="261"/>
      <c r="D3" s="262"/>
      <c r="E3" s="262"/>
      <c r="F3" s="263"/>
      <c r="G3" s="264"/>
      <c r="H3" s="265"/>
      <c r="I3" s="266"/>
      <c r="K3" s="9"/>
      <c r="M3" s="9"/>
      <c r="O3" s="9"/>
      <c r="P3" s="11"/>
    </row>
    <row r="4" spans="1:18" s="10" customFormat="1" ht="12.75" customHeight="1">
      <c r="A4" s="267"/>
      <c r="B4" s="268"/>
      <c r="C4" s="269"/>
      <c r="D4" s="270"/>
      <c r="E4" s="270"/>
      <c r="F4" s="271"/>
      <c r="G4" s="272"/>
      <c r="H4" s="273"/>
      <c r="I4" s="274"/>
      <c r="K4" s="9"/>
      <c r="M4" s="9"/>
      <c r="O4" s="15"/>
    </row>
    <row r="5" spans="1:18" s="12" customFormat="1" ht="12.75" customHeight="1">
      <c r="A5" s="267"/>
      <c r="B5" s="275"/>
      <c r="C5" s="276"/>
      <c r="D5" s="277"/>
      <c r="E5" s="277"/>
      <c r="F5" s="278"/>
      <c r="G5" s="279"/>
      <c r="H5" s="280"/>
      <c r="I5" s="281"/>
      <c r="O5" s="16"/>
    </row>
    <row r="6" spans="1:18" s="12" customFormat="1" ht="12.75" customHeight="1">
      <c r="A6" s="282"/>
      <c r="B6" s="275"/>
      <c r="C6" s="283"/>
      <c r="D6" s="277"/>
      <c r="E6" s="277"/>
      <c r="F6" s="278"/>
      <c r="G6" s="279"/>
      <c r="H6" s="280"/>
      <c r="I6" s="281"/>
      <c r="O6" s="16"/>
    </row>
    <row r="7" spans="1:18" s="12" customFormat="1" ht="12.75" customHeight="1">
      <c r="A7" s="282"/>
      <c r="B7" s="275"/>
      <c r="C7" s="283"/>
      <c r="D7" s="277"/>
      <c r="E7" s="277"/>
      <c r="F7" s="278"/>
      <c r="G7" s="279"/>
      <c r="H7" s="280"/>
      <c r="I7" s="281"/>
      <c r="O7" s="16"/>
    </row>
    <row r="8" spans="1:18" s="12" customFormat="1" ht="12.75" customHeight="1">
      <c r="A8" s="282"/>
      <c r="B8" s="275"/>
      <c r="C8" s="283"/>
      <c r="D8" s="277"/>
      <c r="E8" s="277"/>
      <c r="F8" s="278"/>
      <c r="G8" s="279"/>
      <c r="H8" s="280"/>
      <c r="I8" s="281"/>
      <c r="O8" s="16"/>
    </row>
    <row r="9" spans="1:18" s="12" customFormat="1" ht="12.75" customHeight="1">
      <c r="A9" s="282"/>
      <c r="B9" s="275"/>
      <c r="C9" s="283"/>
      <c r="D9" s="277"/>
      <c r="E9" s="277"/>
      <c r="F9" s="278"/>
      <c r="G9" s="279"/>
      <c r="H9" s="280"/>
      <c r="I9" s="281"/>
      <c r="O9" s="16"/>
    </row>
    <row r="10" spans="1:18" s="12" customFormat="1" ht="12.75" customHeight="1">
      <c r="A10" s="282"/>
      <c r="B10" s="275"/>
      <c r="C10" s="283"/>
      <c r="D10" s="277"/>
      <c r="E10" s="277"/>
      <c r="F10" s="278"/>
      <c r="G10" s="279"/>
      <c r="H10" s="280"/>
      <c r="I10" s="281"/>
      <c r="O10" s="16"/>
    </row>
    <row r="11" spans="1:18" s="12" customFormat="1" ht="12.75" customHeight="1">
      <c r="A11" s="282"/>
      <c r="B11" s="275"/>
      <c r="C11" s="283"/>
      <c r="D11" s="277"/>
      <c r="E11" s="277"/>
      <c r="F11" s="278"/>
      <c r="G11" s="279"/>
      <c r="H11" s="280"/>
      <c r="I11" s="281"/>
      <c r="O11" s="16"/>
    </row>
    <row r="12" spans="1:18" s="12" customFormat="1" ht="12.75" customHeight="1">
      <c r="A12" s="282"/>
      <c r="B12" s="275"/>
      <c r="C12" s="283"/>
      <c r="D12" s="277"/>
      <c r="E12" s="277"/>
      <c r="F12" s="278"/>
      <c r="G12" s="279"/>
      <c r="H12" s="280"/>
      <c r="I12" s="281"/>
      <c r="O12" s="16"/>
    </row>
    <row r="13" spans="1:18" s="12" customFormat="1" ht="12.75" customHeight="1">
      <c r="A13" s="282"/>
      <c r="B13" s="275"/>
      <c r="C13" s="283"/>
      <c r="D13" s="277"/>
      <c r="E13" s="277"/>
      <c r="F13" s="278"/>
      <c r="G13" s="279"/>
      <c r="H13" s="280"/>
      <c r="I13" s="281"/>
      <c r="O13" s="16"/>
    </row>
    <row r="14" spans="1:18" s="12" customFormat="1" ht="12.75" customHeight="1">
      <c r="A14" s="282"/>
      <c r="B14" s="275"/>
      <c r="C14" s="283"/>
      <c r="D14" s="277"/>
      <c r="E14" s="277"/>
      <c r="F14" s="278"/>
      <c r="G14" s="279"/>
      <c r="H14" s="280"/>
      <c r="I14" s="281"/>
      <c r="O14" s="16"/>
    </row>
    <row r="15" spans="1:18" s="12" customFormat="1" ht="12.75" customHeight="1">
      <c r="A15" s="282"/>
      <c r="B15" s="275"/>
      <c r="C15" s="283"/>
      <c r="D15" s="176"/>
      <c r="E15" s="176"/>
      <c r="F15" s="284"/>
      <c r="G15" s="279"/>
      <c r="H15" s="280"/>
      <c r="I15" s="281"/>
      <c r="O15" s="16"/>
    </row>
    <row r="16" spans="1:18" s="12" customFormat="1" ht="12.75" customHeight="1">
      <c r="A16" s="50"/>
      <c r="B16" s="211"/>
      <c r="C16" s="31"/>
      <c r="D16" s="103"/>
      <c r="E16" s="103"/>
      <c r="F16" s="104"/>
      <c r="G16" s="258" t="s">
        <v>30</v>
      </c>
      <c r="H16" s="29"/>
      <c r="I16" s="14" t="s">
        <v>30</v>
      </c>
      <c r="K16" s="14" t="s">
        <v>30</v>
      </c>
      <c r="M16" s="14" t="s">
        <v>30</v>
      </c>
      <c r="O16" s="17"/>
      <c r="P16" s="14" t="s">
        <v>30</v>
      </c>
      <c r="Q16" s="14" t="s">
        <v>30</v>
      </c>
      <c r="R16" s="14" t="s">
        <v>30</v>
      </c>
    </row>
    <row r="17" spans="1:18" s="21" customFormat="1" ht="18" customHeight="1" thickBot="1">
      <c r="A17" s="152" t="s">
        <v>79</v>
      </c>
      <c r="B17" s="178">
        <f>SUM(B3:B16)</f>
        <v>0</v>
      </c>
      <c r="C17" s="175"/>
      <c r="D17" s="176"/>
      <c r="E17" s="176"/>
      <c r="F17" s="154" t="s">
        <v>174</v>
      </c>
      <c r="G17" s="179">
        <f>SUM(G3:G16)</f>
        <v>0</v>
      </c>
      <c r="H17" s="177"/>
      <c r="I17" s="171" t="s">
        <v>175</v>
      </c>
      <c r="J17" s="179">
        <f>CLACTOTAL-G17</f>
        <v>0</v>
      </c>
      <c r="O17" s="22"/>
    </row>
    <row r="18" spans="1:18" s="12" customFormat="1" ht="12.75" customHeight="1" thickTop="1">
      <c r="A18" s="53"/>
      <c r="B18" s="56"/>
      <c r="C18" s="29"/>
      <c r="D18" s="68"/>
      <c r="E18" s="68"/>
      <c r="F18" s="75"/>
      <c r="G18" s="91"/>
      <c r="H18" s="92"/>
      <c r="I18" s="18"/>
      <c r="K18" s="18"/>
      <c r="M18" s="18"/>
      <c r="O18" s="18"/>
      <c r="P18" s="13"/>
      <c r="Q18" s="18"/>
      <c r="R18" s="18"/>
    </row>
  </sheetData>
  <phoneticPr fontId="9" type="noConversion"/>
  <hyperlinks>
    <hyperlink ref="G1" location="Sum!A1" tooltip="Click to View Summary Information" display="Summary Information" xr:uid="{00000000-0004-0000-0300-000000000000}"/>
  </hyperlinks>
  <pageMargins left="0.7" right="0.7" top="0.75" bottom="0.75" header="0.3" footer="0.3"/>
  <pageSetup scale="45" orientation="portrait" r:id="rId1"/>
  <headerFooter>
    <oddHeader>&amp;R&amp;F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8" tint="0.39997558519241921"/>
    <pageSetUpPr fitToPage="1"/>
  </sheetPr>
  <dimension ref="A1:Q16"/>
  <sheetViews>
    <sheetView showGridLines="0" zoomScaleNormal="100" workbookViewId="0"/>
  </sheetViews>
  <sheetFormatPr defaultColWidth="9.140625" defaultRowHeight="11.25"/>
  <cols>
    <col min="1" max="1" width="22.140625" style="167" customWidth="1"/>
    <col min="2" max="2" width="12.140625" style="168" customWidth="1"/>
    <col min="3" max="3" width="10.42578125" style="169" bestFit="1" customWidth="1"/>
    <col min="4" max="5" width="14.28515625" style="173" customWidth="1"/>
    <col min="6" max="6" width="14.28515625" style="174" customWidth="1"/>
    <col min="7" max="7" width="12" style="170" customWidth="1"/>
    <col min="8" max="8" width="10" style="170" bestFit="1" customWidth="1"/>
    <col min="9" max="9" width="19.7109375" style="170" bestFit="1" customWidth="1"/>
    <col min="10" max="16384" width="9.140625" style="170"/>
  </cols>
  <sheetData>
    <row r="1" spans="1:17" s="12" customFormat="1">
      <c r="A1" s="164" t="s">
        <v>78</v>
      </c>
      <c r="B1" s="56"/>
      <c r="C1" s="29"/>
      <c r="D1" s="68"/>
      <c r="E1" s="68"/>
      <c r="F1" s="75"/>
      <c r="G1" s="165" t="s">
        <v>40</v>
      </c>
      <c r="N1" s="166"/>
    </row>
    <row r="2" spans="1:17" s="12" customFormat="1" ht="12.75" customHeight="1">
      <c r="A2" s="49" t="s">
        <v>31</v>
      </c>
      <c r="B2" s="57" t="s">
        <v>43</v>
      </c>
      <c r="C2" s="23" t="s">
        <v>32</v>
      </c>
      <c r="D2" s="65" t="s">
        <v>33</v>
      </c>
      <c r="E2" s="65" t="s">
        <v>34</v>
      </c>
      <c r="F2" s="76" t="s">
        <v>35</v>
      </c>
      <c r="G2" s="90" t="s">
        <v>36</v>
      </c>
      <c r="H2" s="93" t="s">
        <v>44</v>
      </c>
      <c r="O2" s="13"/>
    </row>
    <row r="3" spans="1:17" s="10" customFormat="1" ht="12.75" customHeight="1">
      <c r="A3" s="259"/>
      <c r="B3" s="260"/>
      <c r="C3" s="261"/>
      <c r="D3" s="153"/>
      <c r="E3" s="153"/>
      <c r="F3" s="154"/>
      <c r="G3" s="272"/>
      <c r="H3" s="175"/>
      <c r="I3" s="266"/>
      <c r="J3" s="9"/>
      <c r="L3" s="9"/>
      <c r="N3" s="9"/>
      <c r="O3" s="11"/>
    </row>
    <row r="4" spans="1:17" s="10" customFormat="1" ht="12.75" customHeight="1">
      <c r="A4" s="286"/>
      <c r="B4" s="287"/>
      <c r="C4" s="269"/>
      <c r="D4" s="306"/>
      <c r="E4" s="306"/>
      <c r="F4" s="307"/>
      <c r="G4" s="272"/>
      <c r="H4" s="308"/>
      <c r="I4" s="266"/>
      <c r="J4" s="9"/>
      <c r="L4" s="9"/>
      <c r="N4" s="15"/>
    </row>
    <row r="5" spans="1:17" s="12" customFormat="1" ht="12.75" customHeight="1">
      <c r="A5" s="289"/>
      <c r="B5" s="290"/>
      <c r="C5" s="291"/>
      <c r="D5" s="277"/>
      <c r="E5" s="277"/>
      <c r="F5" s="278"/>
      <c r="G5" s="279"/>
      <c r="H5" s="280"/>
      <c r="I5" s="293"/>
      <c r="N5" s="16"/>
    </row>
    <row r="6" spans="1:17" s="12" customFormat="1" ht="12.75" customHeight="1">
      <c r="A6" s="294"/>
      <c r="B6" s="290"/>
      <c r="C6" s="295"/>
      <c r="D6" s="277"/>
      <c r="E6" s="277"/>
      <c r="F6" s="278"/>
      <c r="G6" s="279"/>
      <c r="H6" s="280"/>
      <c r="I6" s="293"/>
      <c r="N6" s="16"/>
    </row>
    <row r="7" spans="1:17" s="12" customFormat="1" ht="12.75" customHeight="1">
      <c r="A7" s="294"/>
      <c r="B7" s="290"/>
      <c r="C7" s="295"/>
      <c r="D7" s="277"/>
      <c r="E7" s="277"/>
      <c r="F7" s="278"/>
      <c r="G7" s="279"/>
      <c r="H7" s="280"/>
      <c r="I7" s="293"/>
      <c r="N7" s="16"/>
    </row>
    <row r="8" spans="1:17" s="12" customFormat="1" ht="12.75" customHeight="1">
      <c r="A8" s="294"/>
      <c r="B8" s="290"/>
      <c r="C8" s="295"/>
      <c r="D8" s="277"/>
      <c r="E8" s="277"/>
      <c r="F8" s="278"/>
      <c r="G8" s="279"/>
      <c r="H8" s="280"/>
      <c r="I8" s="293"/>
      <c r="N8" s="16"/>
    </row>
    <row r="9" spans="1:17" s="12" customFormat="1" ht="12.75" customHeight="1">
      <c r="A9" s="294"/>
      <c r="B9" s="290"/>
      <c r="C9" s="295"/>
      <c r="D9" s="176"/>
      <c r="E9" s="176"/>
      <c r="F9" s="284"/>
      <c r="G9" s="279"/>
      <c r="H9" s="280"/>
      <c r="I9" s="293"/>
      <c r="N9" s="16"/>
    </row>
    <row r="10" spans="1:17" s="12" customFormat="1" ht="12.75" customHeight="1">
      <c r="A10" s="259"/>
      <c r="B10" s="264"/>
      <c r="C10" s="298"/>
      <c r="D10" s="153"/>
      <c r="E10" s="153"/>
      <c r="F10" s="154"/>
      <c r="G10" s="309" t="s">
        <v>30</v>
      </c>
      <c r="H10" s="280"/>
      <c r="I10" s="300" t="s">
        <v>30</v>
      </c>
      <c r="J10" s="14" t="s">
        <v>30</v>
      </c>
      <c r="L10" s="14" t="s">
        <v>30</v>
      </c>
      <c r="N10" s="17"/>
      <c r="O10" s="14" t="s">
        <v>30</v>
      </c>
      <c r="P10" s="14" t="s">
        <v>30</v>
      </c>
      <c r="Q10" s="14" t="s">
        <v>30</v>
      </c>
    </row>
    <row r="11" spans="1:17" s="12" customFormat="1" ht="12.75" customHeight="1">
      <c r="A11" s="289"/>
      <c r="B11" s="301"/>
      <c r="C11" s="302"/>
      <c r="D11" s="277"/>
      <c r="E11" s="277"/>
      <c r="F11" s="278"/>
      <c r="G11" s="309"/>
      <c r="H11" s="280"/>
      <c r="I11" s="303"/>
      <c r="J11" s="18"/>
      <c r="L11" s="18"/>
      <c r="N11" s="18"/>
      <c r="O11" s="13"/>
      <c r="P11" s="18"/>
      <c r="Q11" s="18"/>
    </row>
    <row r="12" spans="1:17">
      <c r="A12" s="294"/>
      <c r="B12" s="290"/>
      <c r="C12" s="269"/>
      <c r="D12" s="310"/>
      <c r="E12" s="310"/>
      <c r="F12" s="311"/>
      <c r="G12" s="312"/>
      <c r="H12" s="314"/>
      <c r="I12" s="305"/>
    </row>
    <row r="13" spans="1:17">
      <c r="A13" s="294"/>
      <c r="B13" s="290"/>
      <c r="C13" s="269"/>
      <c r="D13" s="310"/>
      <c r="E13" s="310"/>
      <c r="F13" s="311"/>
      <c r="G13" s="312"/>
      <c r="H13" s="314"/>
      <c r="I13" s="305"/>
    </row>
    <row r="14" spans="1:17">
      <c r="A14" s="50"/>
      <c r="B14" s="180"/>
      <c r="C14" s="37"/>
      <c r="D14" s="103"/>
      <c r="E14" s="103"/>
      <c r="F14" s="104"/>
      <c r="G14" s="64"/>
      <c r="H14" s="37"/>
    </row>
    <row r="15" spans="1:17" s="172" customFormat="1" ht="12" thickBot="1">
      <c r="A15" s="152" t="s">
        <v>77</v>
      </c>
      <c r="B15" s="156">
        <f>SUM(B3:B14)</f>
        <v>0</v>
      </c>
      <c r="C15" s="31"/>
      <c r="D15" s="153"/>
      <c r="E15" s="153"/>
      <c r="F15" s="154" t="s">
        <v>174</v>
      </c>
      <c r="G15" s="182">
        <f>SUM(G3:G14)</f>
        <v>0</v>
      </c>
      <c r="H15" s="155"/>
      <c r="I15" s="171" t="s">
        <v>175</v>
      </c>
      <c r="J15" s="183">
        <f>CCONTOTAL-CCONEXPENSE</f>
        <v>0</v>
      </c>
    </row>
    <row r="16" spans="1:17" ht="12" thickTop="1"/>
  </sheetData>
  <phoneticPr fontId="9" type="noConversion"/>
  <hyperlinks>
    <hyperlink ref="G1" location="Sum!A1" tooltip="Click to View Summary Information" display="Summary Information" xr:uid="{00000000-0004-0000-0400-000000000000}"/>
  </hyperlinks>
  <pageMargins left="0.7" right="0.7" top="0.75" bottom="0.75" header="0.3" footer="0.3"/>
  <pageSetup scale="61" orientation="landscape" r:id="rId1"/>
  <headerFooter>
    <oddHeader>&amp;R&amp;F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8" tint="0.39997558519241921"/>
    <pageSetUpPr fitToPage="1"/>
  </sheetPr>
  <dimension ref="A1:R27"/>
  <sheetViews>
    <sheetView showGridLines="0" zoomScaleNormal="100" workbookViewId="0"/>
  </sheetViews>
  <sheetFormatPr defaultColWidth="9.140625" defaultRowHeight="11.25"/>
  <cols>
    <col min="1" max="1" width="22.140625" style="167" customWidth="1"/>
    <col min="2" max="2" width="12.140625" style="168" customWidth="1"/>
    <col min="3" max="3" width="10.42578125" style="169" bestFit="1" customWidth="1"/>
    <col min="4" max="5" width="15.5703125" style="173" customWidth="1"/>
    <col min="6" max="6" width="12.7109375" style="174" customWidth="1"/>
    <col min="7" max="7" width="12" style="170" customWidth="1"/>
    <col min="8" max="8" width="10" style="170" bestFit="1" customWidth="1"/>
    <col min="9" max="9" width="19.7109375" style="170" bestFit="1" customWidth="1"/>
    <col min="10" max="10" width="10.7109375" style="170" bestFit="1" customWidth="1"/>
    <col min="11" max="16384" width="9.140625" style="170"/>
  </cols>
  <sheetData>
    <row r="1" spans="1:16" s="12" customFormat="1">
      <c r="A1" s="164" t="s">
        <v>75</v>
      </c>
      <c r="B1" s="56"/>
      <c r="C1" s="29"/>
      <c r="D1" s="68"/>
      <c r="E1" s="68"/>
      <c r="F1" s="75"/>
      <c r="G1" s="165" t="s">
        <v>40</v>
      </c>
      <c r="O1" s="166"/>
    </row>
    <row r="2" spans="1:16" s="12" customFormat="1" ht="12.75" customHeight="1">
      <c r="A2" s="49" t="s">
        <v>31</v>
      </c>
      <c r="B2" s="57" t="s">
        <v>43</v>
      </c>
      <c r="C2" s="23" t="s">
        <v>32</v>
      </c>
      <c r="D2" s="65" t="s">
        <v>33</v>
      </c>
      <c r="E2" s="65" t="s">
        <v>34</v>
      </c>
      <c r="F2" s="76" t="s">
        <v>35</v>
      </c>
      <c r="G2" s="90" t="s">
        <v>36</v>
      </c>
      <c r="H2" s="93" t="s">
        <v>44</v>
      </c>
      <c r="P2" s="13"/>
    </row>
    <row r="3" spans="1:16" s="10" customFormat="1" ht="12.75" customHeight="1">
      <c r="A3" s="259"/>
      <c r="B3" s="260"/>
      <c r="C3" s="261"/>
      <c r="D3" s="153"/>
      <c r="E3" s="153"/>
      <c r="F3" s="154"/>
      <c r="G3" s="272"/>
      <c r="H3" s="175"/>
      <c r="I3" s="9"/>
      <c r="K3" s="9"/>
      <c r="M3" s="9"/>
      <c r="O3" s="9"/>
      <c r="P3" s="11"/>
    </row>
    <row r="4" spans="1:16" s="10" customFormat="1" ht="12.75" customHeight="1">
      <c r="A4" s="294" t="s">
        <v>255</v>
      </c>
      <c r="B4" s="304">
        <v>13153.1</v>
      </c>
      <c r="C4" s="295" t="s">
        <v>30</v>
      </c>
      <c r="D4" s="277" t="s">
        <v>256</v>
      </c>
      <c r="E4" s="277" t="s">
        <v>270</v>
      </c>
      <c r="F4" s="278">
        <v>41137</v>
      </c>
      <c r="G4" s="279">
        <v>17324.43</v>
      </c>
      <c r="H4" s="280" t="s">
        <v>312</v>
      </c>
      <c r="I4" s="9"/>
      <c r="K4" s="9"/>
      <c r="M4" s="9"/>
      <c r="O4" s="9"/>
      <c r="P4" s="11"/>
    </row>
    <row r="5" spans="1:16" s="10" customFormat="1" ht="12.75" customHeight="1">
      <c r="A5" s="294" t="s">
        <v>269</v>
      </c>
      <c r="B5" s="349">
        <v>4171.33</v>
      </c>
      <c r="C5" s="295"/>
      <c r="D5" s="176"/>
      <c r="E5" s="176"/>
      <c r="F5" s="284"/>
      <c r="G5" s="279"/>
      <c r="H5" s="280"/>
      <c r="I5" s="9"/>
      <c r="K5" s="9"/>
      <c r="M5" s="9"/>
      <c r="O5" s="9"/>
      <c r="P5" s="11"/>
    </row>
    <row r="6" spans="1:16" s="10" customFormat="1" ht="12.75" customHeight="1">
      <c r="A6" s="259"/>
      <c r="B6" s="285"/>
      <c r="C6" s="350">
        <f>SUM(B4:B5)</f>
        <v>17324.43</v>
      </c>
      <c r="D6" s="153"/>
      <c r="E6" s="153"/>
      <c r="F6" s="154"/>
      <c r="G6" s="309" t="s">
        <v>30</v>
      </c>
      <c r="H6" s="280"/>
      <c r="I6" s="9"/>
      <c r="K6" s="9"/>
      <c r="M6" s="9"/>
      <c r="O6" s="9"/>
      <c r="P6" s="11"/>
    </row>
    <row r="7" spans="1:16" s="10" customFormat="1" ht="12.75" customHeight="1">
      <c r="A7" s="259"/>
      <c r="B7" s="260"/>
      <c r="C7" s="261"/>
      <c r="D7" s="153"/>
      <c r="E7" s="153"/>
      <c r="F7" s="154"/>
      <c r="G7" s="272"/>
      <c r="H7" s="175"/>
      <c r="I7" s="9"/>
      <c r="K7" s="9"/>
      <c r="M7" s="9"/>
      <c r="O7" s="9"/>
      <c r="P7" s="11"/>
    </row>
    <row r="8" spans="1:16" s="10" customFormat="1" ht="12.75" customHeight="1">
      <c r="A8" s="294" t="s">
        <v>253</v>
      </c>
      <c r="B8" s="304">
        <v>15300</v>
      </c>
      <c r="C8" s="295" t="s">
        <v>254</v>
      </c>
      <c r="D8" s="277" t="s">
        <v>264</v>
      </c>
      <c r="E8" s="277" t="s">
        <v>265</v>
      </c>
      <c r="F8" s="278">
        <v>41100</v>
      </c>
      <c r="G8" s="279">
        <v>15300</v>
      </c>
      <c r="H8" s="280" t="s">
        <v>205</v>
      </c>
      <c r="I8" s="12"/>
      <c r="K8" s="9"/>
      <c r="M8" s="9"/>
      <c r="O8" s="9"/>
      <c r="P8" s="11"/>
    </row>
    <row r="9" spans="1:16" s="10" customFormat="1" ht="12.75" customHeight="1">
      <c r="A9" s="294"/>
      <c r="B9" s="304"/>
      <c r="C9" s="295"/>
      <c r="D9" s="277"/>
      <c r="E9" s="277"/>
      <c r="F9" s="278"/>
      <c r="G9" s="279"/>
      <c r="H9" s="280"/>
      <c r="I9" s="12"/>
      <c r="K9" s="9"/>
      <c r="M9" s="9"/>
      <c r="O9" s="9"/>
      <c r="P9" s="11"/>
    </row>
    <row r="10" spans="1:16" s="10" customFormat="1" ht="12.75" customHeight="1">
      <c r="A10" s="294" t="s">
        <v>276</v>
      </c>
      <c r="B10" s="304">
        <v>2200</v>
      </c>
      <c r="C10" s="295"/>
      <c r="D10" s="277" t="s">
        <v>277</v>
      </c>
      <c r="E10" s="277" t="s">
        <v>278</v>
      </c>
      <c r="F10" s="278">
        <v>41116</v>
      </c>
      <c r="G10" s="279">
        <v>2200</v>
      </c>
      <c r="H10" s="280" t="s">
        <v>189</v>
      </c>
      <c r="I10" s="12"/>
      <c r="K10" s="9"/>
      <c r="M10" s="9"/>
      <c r="O10" s="9"/>
      <c r="P10" s="11"/>
    </row>
    <row r="11" spans="1:16" s="10" customFormat="1" ht="12.75" customHeight="1">
      <c r="A11" s="259"/>
      <c r="B11" s="260"/>
      <c r="C11" s="261"/>
      <c r="D11" s="153"/>
      <c r="E11" s="153"/>
      <c r="F11" s="154"/>
      <c r="G11" s="272"/>
      <c r="H11" s="175"/>
      <c r="I11" s="9"/>
      <c r="K11" s="9"/>
      <c r="M11" s="9"/>
      <c r="O11" s="9"/>
      <c r="P11" s="11"/>
    </row>
    <row r="12" spans="1:16" s="10" customFormat="1" ht="12.75" customHeight="1">
      <c r="A12" s="286" t="s">
        <v>266</v>
      </c>
      <c r="B12" s="330">
        <v>220981</v>
      </c>
      <c r="C12" s="269" t="s">
        <v>232</v>
      </c>
      <c r="D12" s="306" t="s">
        <v>235</v>
      </c>
      <c r="E12" s="306" t="s">
        <v>260</v>
      </c>
      <c r="F12" s="307">
        <v>41095</v>
      </c>
      <c r="G12" s="272">
        <v>51686.1</v>
      </c>
      <c r="H12" s="308" t="s">
        <v>205</v>
      </c>
      <c r="I12" s="9"/>
      <c r="K12" s="9"/>
      <c r="M12" s="9"/>
      <c r="O12" s="15"/>
    </row>
    <row r="13" spans="1:16" s="10" customFormat="1" ht="12.75" customHeight="1">
      <c r="A13" s="286" t="s">
        <v>267</v>
      </c>
      <c r="B13" s="354">
        <v>2085</v>
      </c>
      <c r="C13" s="269"/>
      <c r="D13" s="306"/>
      <c r="E13" s="306" t="s">
        <v>292</v>
      </c>
      <c r="F13" s="307">
        <v>41151</v>
      </c>
      <c r="G13" s="272">
        <v>129182.39999999999</v>
      </c>
      <c r="H13" s="351" t="s">
        <v>189</v>
      </c>
      <c r="I13" s="9"/>
      <c r="K13" s="9"/>
      <c r="M13" s="9"/>
      <c r="O13" s="15"/>
    </row>
    <row r="14" spans="1:16" s="10" customFormat="1" ht="12.75" customHeight="1">
      <c r="A14" s="286" t="s">
        <v>282</v>
      </c>
      <c r="B14" s="354">
        <v>12869</v>
      </c>
      <c r="C14" s="269"/>
      <c r="D14" s="306"/>
      <c r="E14" s="361" t="s">
        <v>315</v>
      </c>
      <c r="F14" s="362">
        <v>41186</v>
      </c>
      <c r="G14" s="360">
        <v>31473</v>
      </c>
      <c r="H14" s="351" t="s">
        <v>189</v>
      </c>
      <c r="K14" s="9"/>
      <c r="M14" s="9"/>
      <c r="O14" s="15"/>
    </row>
    <row r="15" spans="1:16" s="10" customFormat="1" ht="12.75" customHeight="1">
      <c r="A15" s="286"/>
      <c r="B15" s="355"/>
      <c r="C15" s="337">
        <f>SUM(B12:B14)</f>
        <v>235935</v>
      </c>
      <c r="D15" s="306"/>
      <c r="E15" s="361" t="s">
        <v>316</v>
      </c>
      <c r="F15" s="362">
        <v>41186</v>
      </c>
      <c r="G15" s="360">
        <v>23593.5</v>
      </c>
      <c r="H15" s="351" t="s">
        <v>189</v>
      </c>
      <c r="I15" s="9"/>
      <c r="K15" s="9"/>
      <c r="M15" s="9"/>
      <c r="O15" s="15"/>
    </row>
    <row r="16" spans="1:16" s="12" customFormat="1" ht="12.75" customHeight="1">
      <c r="A16" s="286"/>
      <c r="B16" s="304"/>
      <c r="C16" s="291"/>
      <c r="D16" s="277"/>
      <c r="E16" s="306"/>
      <c r="F16" s="307"/>
      <c r="G16" s="341"/>
      <c r="H16" s="356">
        <f>SUM(G12:G15)</f>
        <v>235935</v>
      </c>
      <c r="I16" s="343">
        <f>C15-H16</f>
        <v>0</v>
      </c>
      <c r="O16" s="16"/>
    </row>
    <row r="17" spans="1:18" s="12" customFormat="1" ht="12.75" customHeight="1">
      <c r="O17" s="16"/>
    </row>
    <row r="18" spans="1:18" s="12" customFormat="1" ht="12.75" customHeight="1">
      <c r="A18" s="294"/>
      <c r="B18" s="304"/>
      <c r="C18" s="295"/>
      <c r="D18" s="277"/>
      <c r="E18" s="277"/>
      <c r="F18" s="278"/>
      <c r="G18" s="279"/>
      <c r="H18" s="280"/>
      <c r="O18" s="16"/>
    </row>
    <row r="19" spans="1:18" s="12" customFormat="1" ht="12.75" customHeight="1">
      <c r="O19" s="16"/>
    </row>
    <row r="20" spans="1:18" s="12" customFormat="1" ht="12.75" customHeight="1">
      <c r="O20" s="16"/>
    </row>
    <row r="21" spans="1:18" s="12" customFormat="1" ht="12.75" customHeight="1">
      <c r="I21" s="14" t="s">
        <v>30</v>
      </c>
      <c r="K21" s="14" t="s">
        <v>30</v>
      </c>
      <c r="M21" s="14" t="s">
        <v>30</v>
      </c>
      <c r="O21" s="17"/>
      <c r="P21" s="14" t="s">
        <v>30</v>
      </c>
      <c r="Q21" s="14" t="s">
        <v>30</v>
      </c>
      <c r="R21" s="14" t="s">
        <v>30</v>
      </c>
    </row>
    <row r="22" spans="1:18" s="12" customFormat="1" ht="12.75" customHeight="1">
      <c r="A22" s="289"/>
      <c r="B22" s="292"/>
      <c r="C22" s="302"/>
      <c r="D22" s="277"/>
      <c r="E22" s="277"/>
      <c r="F22" s="278"/>
      <c r="G22" s="309"/>
      <c r="H22" s="280"/>
      <c r="I22" s="18"/>
      <c r="K22" s="18"/>
      <c r="M22" s="18"/>
      <c r="O22" s="18"/>
      <c r="P22" s="13"/>
      <c r="Q22" s="18"/>
      <c r="R22" s="18"/>
    </row>
    <row r="23" spans="1:18">
      <c r="A23" s="294"/>
      <c r="B23" s="304"/>
      <c r="C23" s="269"/>
      <c r="D23" s="310"/>
      <c r="E23" s="310"/>
      <c r="F23" s="311"/>
      <c r="G23" s="312"/>
      <c r="H23" s="314"/>
    </row>
    <row r="24" spans="1:18">
      <c r="A24" s="294"/>
      <c r="B24" s="290"/>
      <c r="C24" s="269"/>
      <c r="D24" s="310"/>
      <c r="E24" s="310"/>
      <c r="F24" s="311"/>
      <c r="G24" s="312"/>
      <c r="H24" s="314"/>
    </row>
    <row r="25" spans="1:18">
      <c r="A25" s="259"/>
      <c r="B25" s="260"/>
      <c r="C25" s="155"/>
      <c r="D25" s="262"/>
      <c r="E25" s="262"/>
      <c r="F25" s="263"/>
      <c r="G25" s="315"/>
      <c r="H25" s="155"/>
    </row>
    <row r="26" spans="1:18" s="172" customFormat="1" ht="12" thickBot="1">
      <c r="A26" s="152" t="s">
        <v>76</v>
      </c>
      <c r="B26" s="156">
        <f>SUM(B3:B25)</f>
        <v>270759.43</v>
      </c>
      <c r="C26" s="31"/>
      <c r="D26" s="153"/>
      <c r="E26" s="153"/>
      <c r="F26" s="154" t="s">
        <v>174</v>
      </c>
      <c r="G26" s="182">
        <f>SUM(G3:G25)</f>
        <v>270759.43</v>
      </c>
      <c r="H26" s="155"/>
      <c r="I26" s="171" t="s">
        <v>175</v>
      </c>
      <c r="J26" s="183">
        <f>CRENTOTAL-G26</f>
        <v>0</v>
      </c>
    </row>
    <row r="27" spans="1:18" ht="12" thickTop="1"/>
  </sheetData>
  <phoneticPr fontId="9" type="noConversion"/>
  <hyperlinks>
    <hyperlink ref="G1" location="Sum!A1" tooltip="Click to View Summary Information" display="Summary Information" xr:uid="{00000000-0004-0000-0500-000000000000}"/>
  </hyperlinks>
  <pageMargins left="0.7" right="0.7" top="0.75" bottom="0.75" header="0.3" footer="0.3"/>
  <pageSetup scale="43" orientation="portrait" r:id="rId1"/>
  <headerFooter>
    <oddHeader>&amp;R&amp;F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theme="8" tint="0.39997558519241921"/>
    <pageSetUpPr fitToPage="1"/>
  </sheetPr>
  <dimension ref="A1:R19"/>
  <sheetViews>
    <sheetView showGridLines="0" zoomScaleNormal="100" workbookViewId="0">
      <selection activeCell="A4" sqref="A4"/>
    </sheetView>
  </sheetViews>
  <sheetFormatPr defaultColWidth="9.140625" defaultRowHeight="11.25"/>
  <cols>
    <col min="1" max="1" width="23.140625" style="167" bestFit="1" customWidth="1"/>
    <col min="2" max="2" width="12.140625" style="168" customWidth="1"/>
    <col min="3" max="3" width="10.42578125" style="169" bestFit="1" customWidth="1"/>
    <col min="4" max="5" width="13.5703125" style="173" customWidth="1"/>
    <col min="6" max="6" width="13.5703125" style="174" customWidth="1"/>
    <col min="7" max="7" width="12" style="170" customWidth="1"/>
    <col min="8" max="8" width="10" style="170" bestFit="1" customWidth="1"/>
    <col min="9" max="9" width="17.28515625" style="170" bestFit="1" customWidth="1"/>
    <col min="10" max="10" width="12" style="170" customWidth="1"/>
    <col min="11" max="16384" width="9.140625" style="170"/>
  </cols>
  <sheetData>
    <row r="1" spans="1:16" s="12" customFormat="1">
      <c r="A1" s="164" t="s">
        <v>73</v>
      </c>
      <c r="B1" s="56"/>
      <c r="C1" s="29"/>
      <c r="D1" s="68"/>
      <c r="E1" s="68"/>
      <c r="F1" s="75"/>
      <c r="G1" s="165" t="s">
        <v>40</v>
      </c>
      <c r="O1" s="166"/>
    </row>
    <row r="2" spans="1:16" s="12" customFormat="1" ht="12.75" customHeight="1">
      <c r="A2" s="49" t="s">
        <v>31</v>
      </c>
      <c r="B2" s="57" t="s">
        <v>43</v>
      </c>
      <c r="C2" s="23" t="s">
        <v>32</v>
      </c>
      <c r="D2" s="65" t="s">
        <v>33</v>
      </c>
      <c r="E2" s="65" t="s">
        <v>34</v>
      </c>
      <c r="F2" s="76" t="s">
        <v>35</v>
      </c>
      <c r="G2" s="90" t="s">
        <v>36</v>
      </c>
      <c r="H2" s="93" t="s">
        <v>44</v>
      </c>
      <c r="P2" s="13"/>
    </row>
    <row r="3" spans="1:16" s="10" customFormat="1" ht="12.75" customHeight="1">
      <c r="A3" s="259"/>
      <c r="B3" s="260"/>
      <c r="C3" s="261"/>
      <c r="D3" s="153"/>
      <c r="E3" s="153"/>
      <c r="F3" s="154"/>
      <c r="G3" s="272"/>
      <c r="H3" s="209"/>
      <c r="I3" s="9"/>
      <c r="K3" s="9"/>
      <c r="M3" s="9"/>
      <c r="O3" s="9"/>
      <c r="P3" s="11"/>
    </row>
    <row r="4" spans="1:16" s="10" customFormat="1" ht="12.75" customHeight="1">
      <c r="A4" s="286"/>
      <c r="B4" s="287"/>
      <c r="C4" s="269"/>
      <c r="D4" s="306"/>
      <c r="E4" s="306"/>
      <c r="F4" s="307"/>
      <c r="G4" s="272"/>
      <c r="H4" s="308"/>
      <c r="I4" s="9"/>
      <c r="K4" s="9"/>
      <c r="M4" s="9"/>
      <c r="O4" s="15"/>
    </row>
    <row r="5" spans="1:16" s="12" customFormat="1" ht="12.75" customHeight="1">
      <c r="A5" s="286"/>
      <c r="B5" s="290"/>
      <c r="C5" s="291"/>
      <c r="D5" s="277"/>
      <c r="E5" s="277"/>
      <c r="F5" s="278"/>
      <c r="G5" s="279"/>
      <c r="H5" s="281"/>
      <c r="O5" s="16"/>
    </row>
    <row r="6" spans="1:16" s="12" customFormat="1" ht="12.75" customHeight="1">
      <c r="A6" s="294"/>
      <c r="B6" s="290"/>
      <c r="C6" s="295"/>
      <c r="D6" s="277"/>
      <c r="E6" s="277"/>
      <c r="F6" s="278"/>
      <c r="G6" s="279"/>
      <c r="H6" s="281"/>
      <c r="O6" s="16"/>
    </row>
    <row r="7" spans="1:16" s="12" customFormat="1" ht="12.75" customHeight="1">
      <c r="A7" s="294"/>
      <c r="B7" s="290"/>
      <c r="C7" s="295"/>
      <c r="D7" s="277"/>
      <c r="E7" s="277"/>
      <c r="F7" s="278"/>
      <c r="G7" s="279"/>
      <c r="H7" s="281"/>
      <c r="O7" s="16"/>
    </row>
    <row r="8" spans="1:16" s="12" customFormat="1" ht="12.75" customHeight="1">
      <c r="A8" s="294"/>
      <c r="B8" s="290"/>
      <c r="C8" s="295"/>
      <c r="D8" s="277"/>
      <c r="E8" s="277"/>
      <c r="F8" s="278"/>
      <c r="G8" s="279"/>
      <c r="H8" s="281"/>
      <c r="O8" s="16"/>
    </row>
    <row r="9" spans="1:16" s="12" customFormat="1" ht="12.75" customHeight="1">
      <c r="A9" s="294"/>
      <c r="B9" s="290"/>
      <c r="C9" s="295"/>
      <c r="D9" s="277"/>
      <c r="E9" s="277"/>
      <c r="F9" s="278"/>
      <c r="G9" s="279"/>
      <c r="H9" s="281"/>
      <c r="O9" s="16"/>
    </row>
    <row r="10" spans="1:16" s="12" customFormat="1" ht="12.75" customHeight="1">
      <c r="A10" s="294"/>
      <c r="B10" s="290"/>
      <c r="C10" s="295"/>
      <c r="D10" s="277"/>
      <c r="E10" s="277"/>
      <c r="F10" s="278"/>
      <c r="G10" s="279"/>
      <c r="H10" s="281"/>
      <c r="O10" s="16"/>
    </row>
    <row r="11" spans="1:16" s="12" customFormat="1" ht="12.75" customHeight="1">
      <c r="A11" s="294"/>
      <c r="B11" s="290"/>
      <c r="C11" s="295"/>
      <c r="D11" s="277"/>
      <c r="E11" s="277"/>
      <c r="F11" s="278"/>
      <c r="G11" s="279"/>
      <c r="H11" s="281"/>
      <c r="O11" s="16"/>
    </row>
    <row r="12" spans="1:16" s="12" customFormat="1" ht="12.75" customHeight="1">
      <c r="A12" s="294"/>
      <c r="B12" s="290"/>
      <c r="C12" s="295"/>
      <c r="D12" s="277"/>
      <c r="E12" s="277"/>
      <c r="F12" s="278"/>
      <c r="G12" s="279"/>
      <c r="H12" s="281"/>
      <c r="O12" s="16"/>
    </row>
    <row r="13" spans="1:16" s="12" customFormat="1" ht="12.75" customHeight="1">
      <c r="A13" s="294"/>
      <c r="B13" s="290"/>
      <c r="C13" s="295"/>
      <c r="D13" s="277"/>
      <c r="E13" s="277"/>
      <c r="F13" s="278"/>
      <c r="G13" s="279"/>
      <c r="H13" s="281"/>
      <c r="O13" s="16"/>
    </row>
    <row r="14" spans="1:16" s="12" customFormat="1" ht="12.75" customHeight="1">
      <c r="A14" s="294"/>
      <c r="B14" s="290"/>
      <c r="C14" s="295"/>
      <c r="D14" s="277"/>
      <c r="E14" s="277"/>
      <c r="F14" s="278"/>
      <c r="G14" s="279"/>
      <c r="H14" s="281"/>
      <c r="O14" s="16"/>
    </row>
    <row r="15" spans="1:16" s="12" customFormat="1" ht="12.75" customHeight="1">
      <c r="A15" s="294"/>
      <c r="B15" s="290"/>
      <c r="C15" s="295"/>
      <c r="D15" s="277"/>
      <c r="E15" s="277"/>
      <c r="F15" s="278"/>
      <c r="G15" s="279"/>
      <c r="H15" s="281"/>
      <c r="O15" s="16"/>
    </row>
    <row r="16" spans="1:16" s="12" customFormat="1" ht="12.75" customHeight="1">
      <c r="A16" s="294"/>
      <c r="B16" s="290"/>
      <c r="C16" s="295"/>
      <c r="D16" s="176"/>
      <c r="E16" s="176"/>
      <c r="F16" s="284"/>
      <c r="G16" s="279"/>
      <c r="H16" s="281"/>
      <c r="O16" s="16"/>
    </row>
    <row r="17" spans="1:18" s="12" customFormat="1" ht="12.75" customHeight="1">
      <c r="A17" s="259"/>
      <c r="B17" s="264"/>
      <c r="C17" s="298"/>
      <c r="D17" s="153"/>
      <c r="E17" s="153"/>
      <c r="F17" s="154"/>
      <c r="G17" s="309" t="s">
        <v>30</v>
      </c>
      <c r="H17" s="281"/>
      <c r="I17" s="14" t="s">
        <v>30</v>
      </c>
      <c r="K17" s="14" t="s">
        <v>30</v>
      </c>
      <c r="M17" s="14" t="s">
        <v>30</v>
      </c>
      <c r="O17" s="17"/>
      <c r="P17" s="14" t="s">
        <v>30</v>
      </c>
      <c r="Q17" s="14" t="s">
        <v>30</v>
      </c>
      <c r="R17" s="14" t="s">
        <v>30</v>
      </c>
    </row>
    <row r="18" spans="1:18" s="21" customFormat="1" ht="18" customHeight="1" thickBot="1">
      <c r="A18" s="152" t="s">
        <v>74</v>
      </c>
      <c r="B18" s="178">
        <f>SUM(B3:B17)</f>
        <v>0</v>
      </c>
      <c r="C18" s="175"/>
      <c r="D18" s="176"/>
      <c r="E18" s="176"/>
      <c r="F18" s="154" t="s">
        <v>174</v>
      </c>
      <c r="G18" s="179">
        <f>SUM(G3:G17)</f>
        <v>0</v>
      </c>
      <c r="I18" s="171" t="s">
        <v>175</v>
      </c>
      <c r="J18" s="179">
        <f>CSFETOTAL-G18</f>
        <v>0</v>
      </c>
      <c r="O18" s="22"/>
    </row>
    <row r="19" spans="1:18" s="12" customFormat="1" ht="12.75" customHeight="1" thickTop="1">
      <c r="A19" s="53"/>
      <c r="B19" s="56"/>
      <c r="C19" s="29"/>
      <c r="D19" s="68"/>
      <c r="E19" s="68"/>
      <c r="F19" s="75"/>
      <c r="G19" s="18"/>
      <c r="I19" s="18"/>
      <c r="K19" s="18"/>
      <c r="M19" s="18"/>
      <c r="O19" s="18"/>
      <c r="P19" s="13"/>
      <c r="Q19" s="18"/>
      <c r="R19" s="18"/>
    </row>
  </sheetData>
  <phoneticPr fontId="9" type="noConversion"/>
  <hyperlinks>
    <hyperlink ref="G1" location="Sum!A1" tooltip="Click to View Summary Information" display="Summary Information" xr:uid="{00000000-0004-0000-0600-000000000000}"/>
  </hyperlinks>
  <pageMargins left="0.7" right="0.7" top="0.75" bottom="0.75" header="0.3" footer="0.3"/>
  <pageSetup scale="43" orientation="portrait" r:id="rId1"/>
  <headerFooter>
    <oddHeader>&amp;R&amp;F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theme="8" tint="0.39997558519241921"/>
    <pageSetUpPr fitToPage="1"/>
  </sheetPr>
  <dimension ref="A1:R20"/>
  <sheetViews>
    <sheetView showGridLines="0" zoomScaleNormal="100" workbookViewId="0">
      <selection activeCell="A4" sqref="A4"/>
    </sheetView>
  </sheetViews>
  <sheetFormatPr defaultColWidth="9.140625" defaultRowHeight="11.25"/>
  <cols>
    <col min="1" max="1" width="22.140625" style="167" customWidth="1"/>
    <col min="2" max="2" width="13.28515625" style="168" bestFit="1" customWidth="1"/>
    <col min="3" max="3" width="10.42578125" style="169" bestFit="1" customWidth="1"/>
    <col min="4" max="4" width="13.140625" style="173" customWidth="1"/>
    <col min="5" max="5" width="14.7109375" style="173" customWidth="1"/>
    <col min="6" max="6" width="13.140625" style="174" bestFit="1" customWidth="1"/>
    <col min="7" max="7" width="12" style="170" customWidth="1"/>
    <col min="8" max="8" width="10" style="170" bestFit="1" customWidth="1"/>
    <col min="9" max="9" width="17.28515625" style="170" bestFit="1" customWidth="1"/>
    <col min="10" max="10" width="12" style="170" bestFit="1" customWidth="1"/>
    <col min="11" max="16384" width="9.140625" style="170"/>
  </cols>
  <sheetData>
    <row r="1" spans="1:16" s="12" customFormat="1">
      <c r="A1" s="164" t="s">
        <v>71</v>
      </c>
      <c r="B1" s="56"/>
      <c r="C1" s="29"/>
      <c r="D1" s="68"/>
      <c r="E1" s="68"/>
      <c r="F1" s="75"/>
      <c r="G1" s="192" t="s">
        <v>40</v>
      </c>
      <c r="O1" s="166"/>
    </row>
    <row r="2" spans="1:16" s="12" customFormat="1" ht="12.75" customHeight="1">
      <c r="A2" s="49" t="s">
        <v>31</v>
      </c>
      <c r="B2" s="57" t="s">
        <v>43</v>
      </c>
      <c r="C2" s="23" t="s">
        <v>32</v>
      </c>
      <c r="D2" s="65" t="s">
        <v>33</v>
      </c>
      <c r="E2" s="65" t="s">
        <v>34</v>
      </c>
      <c r="F2" s="76" t="s">
        <v>35</v>
      </c>
      <c r="G2" s="90" t="s">
        <v>36</v>
      </c>
      <c r="H2" s="93" t="s">
        <v>44</v>
      </c>
      <c r="P2" s="13"/>
    </row>
    <row r="3" spans="1:16" s="10" customFormat="1" ht="12.75" customHeight="1">
      <c r="A3" s="259"/>
      <c r="B3" s="260"/>
      <c r="C3" s="261"/>
      <c r="D3" s="153"/>
      <c r="E3" s="153"/>
      <c r="F3" s="154"/>
      <c r="G3" s="272"/>
      <c r="H3" s="209"/>
      <c r="I3" s="9"/>
      <c r="K3" s="9"/>
      <c r="M3" s="9"/>
      <c r="O3" s="9"/>
      <c r="P3" s="11"/>
    </row>
    <row r="4" spans="1:16" s="10" customFormat="1" ht="12.75" customHeight="1">
      <c r="A4" s="267"/>
      <c r="B4" s="268"/>
      <c r="C4" s="269"/>
      <c r="D4" s="270"/>
      <c r="E4" s="270"/>
      <c r="F4" s="271"/>
      <c r="G4" s="272"/>
      <c r="H4" s="273"/>
      <c r="I4" s="9"/>
      <c r="K4" s="9"/>
      <c r="M4" s="9"/>
      <c r="O4" s="15"/>
    </row>
    <row r="5" spans="1:16" s="10" customFormat="1" ht="12.75" customHeight="1">
      <c r="A5" s="267"/>
      <c r="B5" s="268"/>
      <c r="C5" s="269"/>
      <c r="D5" s="270"/>
      <c r="E5" s="270"/>
      <c r="F5" s="271"/>
      <c r="G5" s="272"/>
      <c r="H5" s="273"/>
      <c r="I5" s="9"/>
      <c r="K5" s="9"/>
      <c r="M5" s="9"/>
      <c r="O5" s="15"/>
    </row>
    <row r="6" spans="1:16" s="10" customFormat="1" ht="12.75" customHeight="1">
      <c r="A6" s="267"/>
      <c r="B6" s="268"/>
      <c r="C6" s="269"/>
      <c r="D6" s="270"/>
      <c r="E6" s="270"/>
      <c r="F6" s="271"/>
      <c r="G6" s="272"/>
      <c r="H6" s="273"/>
      <c r="I6" s="9"/>
      <c r="K6" s="9"/>
      <c r="M6" s="9"/>
      <c r="O6" s="15"/>
    </row>
    <row r="7" spans="1:16" s="10" customFormat="1" ht="12.75" customHeight="1">
      <c r="A7" s="267"/>
      <c r="B7" s="268"/>
      <c r="C7" s="269"/>
      <c r="D7" s="270"/>
      <c r="E7" s="270"/>
      <c r="F7" s="271"/>
      <c r="G7" s="272"/>
      <c r="H7" s="273"/>
      <c r="I7" s="9"/>
      <c r="K7" s="9"/>
      <c r="M7" s="9"/>
      <c r="O7" s="15"/>
    </row>
    <row r="8" spans="1:16" s="10" customFormat="1" ht="12.75" customHeight="1">
      <c r="A8" s="267"/>
      <c r="B8" s="268"/>
      <c r="C8" s="269"/>
      <c r="D8" s="270"/>
      <c r="E8" s="270"/>
      <c r="F8" s="271"/>
      <c r="G8" s="272"/>
      <c r="H8" s="273"/>
      <c r="I8" s="9"/>
      <c r="K8" s="9"/>
      <c r="M8" s="9"/>
      <c r="O8" s="15"/>
    </row>
    <row r="9" spans="1:16" s="10" customFormat="1" ht="12.75" customHeight="1">
      <c r="A9" s="267"/>
      <c r="B9" s="268"/>
      <c r="C9" s="269"/>
      <c r="D9" s="270"/>
      <c r="E9" s="270"/>
      <c r="F9" s="271"/>
      <c r="G9" s="272"/>
      <c r="H9" s="273"/>
      <c r="I9" s="9"/>
      <c r="K9" s="9"/>
      <c r="M9" s="9"/>
      <c r="O9" s="15"/>
    </row>
    <row r="10" spans="1:16" s="10" customFormat="1" ht="12.75" customHeight="1">
      <c r="A10" s="267"/>
      <c r="B10" s="268"/>
      <c r="C10" s="269"/>
      <c r="D10" s="270"/>
      <c r="E10" s="270"/>
      <c r="F10" s="271"/>
      <c r="G10" s="272"/>
      <c r="H10" s="273"/>
      <c r="I10" s="9"/>
      <c r="K10" s="9"/>
      <c r="M10" s="9"/>
      <c r="O10" s="15"/>
    </row>
    <row r="11" spans="1:16" s="10" customFormat="1" ht="12.75" customHeight="1">
      <c r="A11" s="267"/>
      <c r="B11" s="268"/>
      <c r="C11" s="269"/>
      <c r="D11" s="270"/>
      <c r="E11" s="270"/>
      <c r="F11" s="271"/>
      <c r="G11" s="272"/>
      <c r="H11" s="273"/>
      <c r="I11" s="9"/>
      <c r="K11" s="9"/>
      <c r="M11" s="9"/>
      <c r="O11" s="15"/>
    </row>
    <row r="12" spans="1:16" s="10" customFormat="1" ht="12.75" customHeight="1">
      <c r="A12" s="267"/>
      <c r="B12" s="268"/>
      <c r="C12" s="269"/>
      <c r="D12" s="270"/>
      <c r="E12" s="270"/>
      <c r="F12" s="271"/>
      <c r="G12" s="272"/>
      <c r="H12" s="273"/>
      <c r="I12" s="9"/>
      <c r="K12" s="9"/>
      <c r="M12" s="9"/>
      <c r="O12" s="15"/>
    </row>
    <row r="13" spans="1:16" s="12" customFormat="1" ht="12.75" customHeight="1">
      <c r="A13" s="267"/>
      <c r="B13" s="275"/>
      <c r="C13" s="276"/>
      <c r="D13" s="277"/>
      <c r="E13" s="277"/>
      <c r="F13" s="278"/>
      <c r="G13" s="279"/>
      <c r="H13" s="281"/>
      <c r="O13" s="16"/>
    </row>
    <row r="14" spans="1:16" s="12" customFormat="1" ht="12.75" customHeight="1">
      <c r="A14" s="282"/>
      <c r="B14" s="275"/>
      <c r="C14" s="283"/>
      <c r="D14" s="277"/>
      <c r="E14" s="277"/>
      <c r="F14" s="278"/>
      <c r="G14" s="279"/>
      <c r="H14" s="281"/>
      <c r="O14" s="16"/>
    </row>
    <row r="15" spans="1:16" s="12" customFormat="1" ht="12.75" customHeight="1">
      <c r="A15" s="282"/>
      <c r="B15" s="275"/>
      <c r="C15" s="283"/>
      <c r="D15" s="277"/>
      <c r="E15" s="277"/>
      <c r="F15" s="278"/>
      <c r="G15" s="279"/>
      <c r="H15" s="281"/>
      <c r="O15" s="16"/>
    </row>
    <row r="16" spans="1:16" s="12" customFormat="1" ht="12.75" customHeight="1">
      <c r="A16" s="282"/>
      <c r="B16" s="275"/>
      <c r="C16" s="283"/>
      <c r="D16" s="277"/>
      <c r="E16" s="277"/>
      <c r="F16" s="278"/>
      <c r="G16" s="279"/>
      <c r="H16" s="281"/>
      <c r="O16" s="16"/>
    </row>
    <row r="17" spans="1:18" s="12" customFormat="1" ht="12.75" customHeight="1">
      <c r="A17" s="282"/>
      <c r="B17" s="275"/>
      <c r="C17" s="283"/>
      <c r="D17" s="176"/>
      <c r="E17" s="176"/>
      <c r="F17" s="284"/>
      <c r="G17" s="279"/>
      <c r="H17" s="281"/>
      <c r="O17" s="16"/>
    </row>
    <row r="18" spans="1:18" s="12" customFormat="1" ht="12.75" customHeight="1">
      <c r="A18" s="259"/>
      <c r="B18" s="264"/>
      <c r="C18" s="298"/>
      <c r="D18" s="153"/>
      <c r="E18" s="153"/>
      <c r="F18" s="154"/>
      <c r="G18" s="309" t="s">
        <v>30</v>
      </c>
      <c r="H18" s="281"/>
      <c r="I18" s="14" t="s">
        <v>30</v>
      </c>
      <c r="K18" s="14" t="s">
        <v>30</v>
      </c>
      <c r="M18" s="14" t="s">
        <v>30</v>
      </c>
      <c r="O18" s="17"/>
      <c r="P18" s="14" t="s">
        <v>30</v>
      </c>
      <c r="Q18" s="14" t="s">
        <v>30</v>
      </c>
      <c r="R18" s="14" t="s">
        <v>30</v>
      </c>
    </row>
    <row r="19" spans="1:18" s="21" customFormat="1" ht="18" customHeight="1" thickBot="1">
      <c r="A19" s="152" t="s">
        <v>72</v>
      </c>
      <c r="B19" s="178">
        <f>SUM(B3:B18)</f>
        <v>0</v>
      </c>
      <c r="C19" s="175"/>
      <c r="D19" s="176"/>
      <c r="E19" s="176"/>
      <c r="F19" s="154" t="s">
        <v>174</v>
      </c>
      <c r="G19" s="179">
        <f>SUM(G3:G18)</f>
        <v>0</v>
      </c>
      <c r="I19" s="171" t="s">
        <v>175</v>
      </c>
      <c r="J19" s="179">
        <f>CSDVTOTAL-G19</f>
        <v>0</v>
      </c>
      <c r="O19" s="22"/>
    </row>
    <row r="20" spans="1:18" s="12" customFormat="1" ht="12.75" customHeight="1" thickTop="1">
      <c r="A20" s="53"/>
      <c r="B20" s="56"/>
      <c r="C20" s="29"/>
      <c r="D20" s="68"/>
      <c r="E20" s="68"/>
      <c r="F20" s="75"/>
      <c r="G20" s="18"/>
      <c r="I20" s="18"/>
      <c r="K20" s="18"/>
      <c r="M20" s="18"/>
      <c r="O20" s="18"/>
      <c r="P20" s="13"/>
      <c r="Q20" s="18"/>
      <c r="R20" s="18"/>
    </row>
  </sheetData>
  <phoneticPr fontId="9" type="noConversion"/>
  <hyperlinks>
    <hyperlink ref="G1" location="Sum!A1" tooltip="Click to View Summary Information" display="Summary Information" xr:uid="{00000000-0004-0000-0700-000000000000}"/>
  </hyperlinks>
  <pageMargins left="0.7" right="0.7" top="0.75" bottom="0.75" header="0.3" footer="0.3"/>
  <pageSetup scale="44" orientation="portrait" r:id="rId1"/>
  <headerFooter>
    <oddHeader>&amp;R&amp;F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theme="8" tint="0.39997558519241921"/>
    <pageSetUpPr fitToPage="1"/>
  </sheetPr>
  <dimension ref="A1:R32"/>
  <sheetViews>
    <sheetView showGridLines="0" zoomScaleNormal="100" workbookViewId="0">
      <selection activeCell="A4" sqref="A4"/>
    </sheetView>
  </sheetViews>
  <sheetFormatPr defaultColWidth="9.140625" defaultRowHeight="11.25"/>
  <cols>
    <col min="1" max="1" width="22.140625" style="167" customWidth="1"/>
    <col min="2" max="2" width="12.140625" style="168" customWidth="1"/>
    <col min="3" max="3" width="10.42578125" style="169" bestFit="1" customWidth="1"/>
    <col min="4" max="5" width="17.42578125" style="173" customWidth="1"/>
    <col min="6" max="6" width="13.5703125" style="174" customWidth="1"/>
    <col min="7" max="7" width="12" style="170" customWidth="1"/>
    <col min="8" max="8" width="19" style="199" customWidth="1"/>
    <col min="9" max="9" width="10.5703125" style="170" customWidth="1"/>
    <col min="10" max="16384" width="9.140625" style="170"/>
  </cols>
  <sheetData>
    <row r="1" spans="1:18" s="12" customFormat="1">
      <c r="A1" s="193" t="s">
        <v>152</v>
      </c>
      <c r="B1" s="56"/>
      <c r="C1" s="29"/>
      <c r="D1" s="68"/>
      <c r="E1" s="68"/>
      <c r="F1" s="75"/>
      <c r="G1" s="192" t="s">
        <v>40</v>
      </c>
      <c r="H1" s="195"/>
      <c r="O1" s="166"/>
    </row>
    <row r="2" spans="1:18" s="12" customFormat="1">
      <c r="A2" s="49" t="s">
        <v>31</v>
      </c>
      <c r="B2" s="57" t="s">
        <v>43</v>
      </c>
      <c r="C2" s="23" t="s">
        <v>32</v>
      </c>
      <c r="D2" s="65" t="s">
        <v>33</v>
      </c>
      <c r="E2" s="65" t="s">
        <v>34</v>
      </c>
      <c r="F2" s="76" t="s">
        <v>35</v>
      </c>
      <c r="G2" s="90" t="s">
        <v>36</v>
      </c>
      <c r="H2" s="196" t="s">
        <v>44</v>
      </c>
      <c r="P2" s="13"/>
    </row>
    <row r="3" spans="1:18" s="10" customFormat="1">
      <c r="A3" s="50"/>
      <c r="B3" s="180"/>
      <c r="C3" s="30"/>
      <c r="D3" s="103"/>
      <c r="E3" s="103"/>
      <c r="F3" s="104"/>
      <c r="G3" s="212"/>
      <c r="H3" s="31"/>
      <c r="I3" s="9"/>
      <c r="K3" s="9"/>
      <c r="M3" s="9"/>
      <c r="O3" s="9"/>
      <c r="P3" s="11"/>
    </row>
    <row r="4" spans="1:18" s="10" customFormat="1">
      <c r="A4" s="286"/>
      <c r="B4" s="287"/>
      <c r="C4" s="269"/>
      <c r="D4" s="306"/>
      <c r="E4" s="306"/>
      <c r="F4" s="307"/>
      <c r="G4" s="272"/>
      <c r="H4" s="308"/>
      <c r="I4" s="9"/>
      <c r="K4" s="9"/>
      <c r="M4" s="9"/>
      <c r="O4" s="15"/>
    </row>
    <row r="5" spans="1:18" s="12" customFormat="1">
      <c r="A5" s="286"/>
      <c r="B5" s="290"/>
      <c r="C5" s="291"/>
      <c r="D5" s="277"/>
      <c r="E5" s="277"/>
      <c r="F5" s="278"/>
      <c r="G5" s="279"/>
      <c r="H5" s="280"/>
      <c r="O5" s="16"/>
    </row>
    <row r="6" spans="1:18" s="12" customFormat="1">
      <c r="A6" s="294"/>
      <c r="B6" s="290"/>
      <c r="C6" s="295"/>
      <c r="D6" s="277"/>
      <c r="E6" s="277"/>
      <c r="F6" s="278"/>
      <c r="G6" s="279"/>
      <c r="H6" s="280"/>
      <c r="O6" s="16"/>
    </row>
    <row r="7" spans="1:18" s="12" customFormat="1">
      <c r="A7" s="294"/>
      <c r="B7" s="290"/>
      <c r="C7" s="295"/>
      <c r="D7" s="277"/>
      <c r="E7" s="277"/>
      <c r="F7" s="278"/>
      <c r="G7" s="279"/>
      <c r="H7" s="280"/>
      <c r="O7" s="16"/>
    </row>
    <row r="8" spans="1:18" s="12" customFormat="1">
      <c r="A8" s="294"/>
      <c r="B8" s="290"/>
      <c r="C8" s="295"/>
      <c r="D8" s="277"/>
      <c r="E8" s="277"/>
      <c r="F8" s="278"/>
      <c r="G8" s="279"/>
      <c r="H8" s="280"/>
      <c r="O8" s="16"/>
    </row>
    <row r="9" spans="1:18" s="12" customFormat="1">
      <c r="A9" s="294"/>
      <c r="B9" s="290"/>
      <c r="C9" s="295"/>
      <c r="D9" s="277"/>
      <c r="E9" s="277"/>
      <c r="F9" s="278"/>
      <c r="G9" s="279"/>
      <c r="H9" s="280"/>
      <c r="O9" s="16"/>
    </row>
    <row r="10" spans="1:18" s="12" customFormat="1">
      <c r="A10" s="294"/>
      <c r="B10" s="290"/>
      <c r="C10" s="295"/>
      <c r="D10" s="277"/>
      <c r="E10" s="277"/>
      <c r="F10" s="278"/>
      <c r="G10" s="279"/>
      <c r="H10" s="280"/>
      <c r="O10" s="16"/>
    </row>
    <row r="11" spans="1:18" s="12" customFormat="1">
      <c r="A11" s="162"/>
      <c r="B11" s="210"/>
      <c r="C11" s="163"/>
      <c r="D11" s="107"/>
      <c r="E11" s="107"/>
      <c r="F11" s="108"/>
      <c r="G11" s="208"/>
      <c r="H11" s="29"/>
      <c r="O11" s="16"/>
    </row>
    <row r="12" spans="1:18" s="10" customFormat="1" ht="12" thickBot="1">
      <c r="A12" s="149" t="s">
        <v>154</v>
      </c>
      <c r="B12" s="200">
        <f>SUM(B3:B11)</f>
        <v>0</v>
      </c>
      <c r="C12" s="31"/>
      <c r="D12" s="103"/>
      <c r="E12" s="103"/>
      <c r="F12" s="154" t="s">
        <v>174</v>
      </c>
      <c r="G12" s="201">
        <f>SUM(G3:G11)</f>
        <v>0</v>
      </c>
      <c r="H12" s="198" t="s">
        <v>175</v>
      </c>
      <c r="I12" s="201">
        <f>LANSTOTAL-G12</f>
        <v>0</v>
      </c>
      <c r="K12" s="48" t="s">
        <v>30</v>
      </c>
      <c r="M12" s="48" t="s">
        <v>30</v>
      </c>
      <c r="O12" s="15"/>
      <c r="P12" s="48" t="s">
        <v>30</v>
      </c>
      <c r="Q12" s="48" t="s">
        <v>30</v>
      </c>
      <c r="R12" s="48" t="s">
        <v>30</v>
      </c>
    </row>
    <row r="13" spans="1:18" s="10" customFormat="1" ht="12" thickTop="1">
      <c r="A13" s="149"/>
      <c r="B13" s="61"/>
      <c r="C13" s="31"/>
      <c r="D13" s="103"/>
      <c r="E13" s="103"/>
      <c r="F13" s="104"/>
      <c r="G13" s="194"/>
      <c r="H13" s="197"/>
      <c r="I13" s="48"/>
      <c r="K13" s="48"/>
      <c r="M13" s="48"/>
      <c r="O13" s="15"/>
      <c r="P13" s="48"/>
      <c r="Q13" s="48"/>
      <c r="R13" s="48"/>
    </row>
    <row r="14" spans="1:18">
      <c r="G14" s="181"/>
    </row>
    <row r="15" spans="1:18">
      <c r="A15" s="193" t="s">
        <v>153</v>
      </c>
      <c r="B15" s="56"/>
      <c r="C15" s="29"/>
      <c r="D15" s="68"/>
      <c r="E15" s="68"/>
      <c r="F15" s="75"/>
      <c r="G15" s="192" t="s">
        <v>40</v>
      </c>
      <c r="H15" s="195"/>
    </row>
    <row r="16" spans="1:18">
      <c r="A16" s="49" t="s">
        <v>31</v>
      </c>
      <c r="B16" s="57" t="s">
        <v>43</v>
      </c>
      <c r="C16" s="23" t="s">
        <v>32</v>
      </c>
      <c r="D16" s="65" t="s">
        <v>33</v>
      </c>
      <c r="E16" s="65" t="s">
        <v>34</v>
      </c>
      <c r="F16" s="76" t="s">
        <v>35</v>
      </c>
      <c r="G16" s="90" t="s">
        <v>36</v>
      </c>
      <c r="H16" s="196" t="s">
        <v>44</v>
      </c>
    </row>
    <row r="17" spans="1:9">
      <c r="A17" s="50"/>
      <c r="B17" s="180"/>
      <c r="C17" s="30"/>
      <c r="D17" s="103"/>
      <c r="E17" s="103"/>
      <c r="F17" s="104"/>
      <c r="G17" s="212"/>
      <c r="H17" s="197"/>
    </row>
    <row r="18" spans="1:9">
      <c r="A18" s="286"/>
      <c r="B18" s="287"/>
      <c r="C18" s="269"/>
      <c r="D18" s="306"/>
      <c r="E18" s="306"/>
      <c r="F18" s="307"/>
      <c r="G18" s="272"/>
      <c r="H18" s="308"/>
      <c r="I18" s="305"/>
    </row>
    <row r="19" spans="1:9">
      <c r="A19" s="286"/>
      <c r="B19" s="287"/>
      <c r="C19" s="269"/>
      <c r="D19" s="306"/>
      <c r="E19" s="306"/>
      <c r="F19" s="307"/>
      <c r="G19" s="272"/>
      <c r="H19" s="308"/>
      <c r="I19" s="305"/>
    </row>
    <row r="20" spans="1:9">
      <c r="A20" s="286"/>
      <c r="B20" s="287"/>
      <c r="C20" s="269"/>
      <c r="D20" s="306"/>
      <c r="E20" s="306"/>
      <c r="F20" s="307"/>
      <c r="G20" s="272"/>
      <c r="H20" s="308"/>
      <c r="I20" s="305"/>
    </row>
    <row r="21" spans="1:9">
      <c r="A21" s="286"/>
      <c r="B21" s="287"/>
      <c r="C21" s="269"/>
      <c r="D21" s="306"/>
      <c r="E21" s="306"/>
      <c r="F21" s="307"/>
      <c r="G21" s="272"/>
      <c r="H21" s="308"/>
      <c r="I21" s="305"/>
    </row>
    <row r="22" spans="1:9">
      <c r="A22" s="286"/>
      <c r="B22" s="287"/>
      <c r="C22" s="269"/>
      <c r="D22" s="306"/>
      <c r="E22" s="306"/>
      <c r="F22" s="307"/>
      <c r="G22" s="272"/>
      <c r="H22" s="308"/>
      <c r="I22" s="305"/>
    </row>
    <row r="23" spans="1:9">
      <c r="A23" s="286"/>
      <c r="B23" s="287"/>
      <c r="C23" s="269"/>
      <c r="D23" s="306"/>
      <c r="E23" s="306"/>
      <c r="F23" s="307"/>
      <c r="G23" s="272"/>
      <c r="H23" s="308"/>
      <c r="I23" s="305"/>
    </row>
    <row r="24" spans="1:9">
      <c r="A24" s="286"/>
      <c r="B24" s="287"/>
      <c r="C24" s="269"/>
      <c r="D24" s="306"/>
      <c r="E24" s="306"/>
      <c r="F24" s="307"/>
      <c r="G24" s="272"/>
      <c r="H24" s="308"/>
      <c r="I24" s="305"/>
    </row>
    <row r="25" spans="1:9">
      <c r="A25" s="286"/>
      <c r="B25" s="290"/>
      <c r="C25" s="291"/>
      <c r="D25" s="277"/>
      <c r="E25" s="277"/>
      <c r="F25" s="278"/>
      <c r="G25" s="279"/>
      <c r="H25" s="280"/>
      <c r="I25" s="305"/>
    </row>
    <row r="26" spans="1:9">
      <c r="A26" s="294"/>
      <c r="B26" s="290"/>
      <c r="C26" s="295"/>
      <c r="D26" s="277"/>
      <c r="E26" s="277"/>
      <c r="F26" s="278"/>
      <c r="G26" s="279"/>
      <c r="H26" s="280"/>
      <c r="I26" s="305"/>
    </row>
    <row r="27" spans="1:9">
      <c r="A27" s="294"/>
      <c r="B27" s="290"/>
      <c r="C27" s="295"/>
      <c r="D27" s="277"/>
      <c r="E27" s="277"/>
      <c r="F27" s="278"/>
      <c r="G27" s="279"/>
      <c r="H27" s="280"/>
      <c r="I27" s="305"/>
    </row>
    <row r="28" spans="1:9">
      <c r="A28" s="294"/>
      <c r="B28" s="290"/>
      <c r="C28" s="295"/>
      <c r="D28" s="277"/>
      <c r="E28" s="277"/>
      <c r="F28" s="278"/>
      <c r="G28" s="279"/>
      <c r="H28" s="280"/>
      <c r="I28" s="305"/>
    </row>
    <row r="29" spans="1:9">
      <c r="A29" s="294"/>
      <c r="B29" s="290"/>
      <c r="C29" s="295"/>
      <c r="D29" s="176"/>
      <c r="E29" s="176"/>
      <c r="F29" s="284"/>
      <c r="G29" s="279"/>
      <c r="H29" s="280"/>
      <c r="I29" s="305"/>
    </row>
    <row r="30" spans="1:9">
      <c r="A30" s="50"/>
      <c r="B30" s="211"/>
      <c r="C30" s="31"/>
      <c r="D30" s="103"/>
      <c r="E30" s="103"/>
      <c r="F30" s="104"/>
      <c r="G30" s="213" t="s">
        <v>30</v>
      </c>
      <c r="H30" s="29"/>
    </row>
    <row r="31" spans="1:9" s="172" customFormat="1" ht="12" thickBot="1">
      <c r="A31" s="149" t="s">
        <v>155</v>
      </c>
      <c r="B31" s="200">
        <f>SUM(B17:B30)</f>
        <v>0</v>
      </c>
      <c r="C31" s="31"/>
      <c r="D31" s="103"/>
      <c r="E31" s="103"/>
      <c r="F31" s="154" t="s">
        <v>174</v>
      </c>
      <c r="G31" s="201">
        <f>SUM(G17:G30)</f>
        <v>0</v>
      </c>
      <c r="H31" s="198" t="s">
        <v>175</v>
      </c>
      <c r="I31" s="183">
        <f>PERMTOTAL-G31</f>
        <v>0</v>
      </c>
    </row>
    <row r="32" spans="1:9" ht="12" thickTop="1">
      <c r="A32" s="53"/>
      <c r="B32" s="56"/>
      <c r="C32" s="29"/>
      <c r="D32" s="68"/>
      <c r="E32" s="68"/>
      <c r="F32" s="75"/>
      <c r="G32" s="18"/>
      <c r="H32" s="195"/>
    </row>
  </sheetData>
  <phoneticPr fontId="9" type="noConversion"/>
  <hyperlinks>
    <hyperlink ref="G1" location="Sum!A1" tooltip="Click to View Summary Information" display="Summary Information" xr:uid="{00000000-0004-0000-0800-000000000000}"/>
    <hyperlink ref="G15" location="Sum!A1" tooltip="Click to View Summary Information" display="Summary Information" xr:uid="{00000000-0004-0000-0800-000001000000}"/>
  </hyperlinks>
  <pageMargins left="0.7" right="0.7" top="0.75" bottom="0.75" header="0.3" footer="0.3"/>
  <pageSetup scale="42" orientation="portrait" r:id="rId1"/>
  <headerFooter>
    <oddHeader>&amp;R&amp;F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100</vt:i4>
      </vt:variant>
    </vt:vector>
  </HeadingPairs>
  <TitlesOfParts>
    <vt:vector size="127" baseType="lpstr">
      <vt:lpstr>SUM</vt:lpstr>
      <vt:lpstr>NOTES</vt:lpstr>
      <vt:lpstr>SDB</vt:lpstr>
      <vt:lpstr>CLAC</vt:lpstr>
      <vt:lpstr>CCON</vt:lpstr>
      <vt:lpstr>CREN</vt:lpstr>
      <vt:lpstr>CSFE</vt:lpstr>
      <vt:lpstr>CSDV</vt:lpstr>
      <vt:lpstr>CPKL</vt:lpstr>
      <vt:lpstr>CDEM</vt:lpstr>
      <vt:lpstr>CHMA</vt:lpstr>
      <vt:lpstr>CCMG</vt:lpstr>
      <vt:lpstr>CARE</vt:lpstr>
      <vt:lpstr>CSRT</vt:lpstr>
      <vt:lpstr>COTH</vt:lpstr>
      <vt:lpstr>CFFE</vt:lpstr>
      <vt:lpstr>CTCE</vt:lpstr>
      <vt:lpstr>CMIC</vt:lpstr>
      <vt:lpstr>CADM</vt:lpstr>
      <vt:lpstr>PKRS</vt:lpstr>
      <vt:lpstr>CFSP</vt:lpstr>
      <vt:lpstr>CPMF</vt:lpstr>
      <vt:lpstr>FSPM</vt:lpstr>
      <vt:lpstr>EHSF</vt:lpstr>
      <vt:lpstr>PSPC</vt:lpstr>
      <vt:lpstr>STRK</vt:lpstr>
      <vt:lpstr>Sheet2</vt:lpstr>
      <vt:lpstr>AETOTAL</vt:lpstr>
      <vt:lpstr>AVENCUMB</vt:lpstr>
      <vt:lpstr>AVEXPENSE</vt:lpstr>
      <vt:lpstr>AVTOTAL</vt:lpstr>
      <vt:lpstr>CADMENCUMB</vt:lpstr>
      <vt:lpstr>CADMEXPENSE</vt:lpstr>
      <vt:lpstr>CADMTOTAL</vt:lpstr>
      <vt:lpstr>CAREENCUMB</vt:lpstr>
      <vt:lpstr>CAREEXPENSE</vt:lpstr>
      <vt:lpstr>CARETOTAL</vt:lpstr>
      <vt:lpstr>CCMGENCUMB</vt:lpstr>
      <vt:lpstr>CCMGEXPENSE</vt:lpstr>
      <vt:lpstr>CCMGTOTAL</vt:lpstr>
      <vt:lpstr>CCONENCUMB</vt:lpstr>
      <vt:lpstr>CCONEXPENSE</vt:lpstr>
      <vt:lpstr>CCONTOTAL</vt:lpstr>
      <vt:lpstr>CDEMENCUMB</vt:lpstr>
      <vt:lpstr>CDEMEXPENSE</vt:lpstr>
      <vt:lpstr>CDEMTOTAL</vt:lpstr>
      <vt:lpstr>CFFEENCUMB</vt:lpstr>
      <vt:lpstr>CFFEEXPENSE</vt:lpstr>
      <vt:lpstr>CFFETOTAL</vt:lpstr>
      <vt:lpstr>CFSPENCUMB</vt:lpstr>
      <vt:lpstr>CFSPEXPENSE</vt:lpstr>
      <vt:lpstr>CFSPTOTAL</vt:lpstr>
      <vt:lpstr>CHMAENCUMB</vt:lpstr>
      <vt:lpstr>CHMAEXPENSE</vt:lpstr>
      <vt:lpstr>CHMATOTAL</vt:lpstr>
      <vt:lpstr>CLACENCUMB</vt:lpstr>
      <vt:lpstr>CLACEXPENSE</vt:lpstr>
      <vt:lpstr>CLACTOTAL</vt:lpstr>
      <vt:lpstr>CMICENCUMB</vt:lpstr>
      <vt:lpstr>CMICEXPENSE</vt:lpstr>
      <vt:lpstr>CMICTOTAL</vt:lpstr>
      <vt:lpstr>COLUMNCSUBTOTALCONSTRUCTIONCOSTS</vt:lpstr>
      <vt:lpstr>COLUMNESUBTOTALCONSTRUCTIONCOST</vt:lpstr>
      <vt:lpstr>COLUMNESUBTOTALCONSULTANTSFEES</vt:lpstr>
      <vt:lpstr>COTHENCUMB</vt:lpstr>
      <vt:lpstr>COTHEXPENSE</vt:lpstr>
      <vt:lpstr>COTHTOTAL</vt:lpstr>
      <vt:lpstr>CPMFPOT</vt:lpstr>
      <vt:lpstr>CPMFTOTAL</vt:lpstr>
      <vt:lpstr>CRENENCUMB</vt:lpstr>
      <vt:lpstr>CRENEXPENSE</vt:lpstr>
      <vt:lpstr>CRENTOTAL</vt:lpstr>
      <vt:lpstr>CSDVENCUMB</vt:lpstr>
      <vt:lpstr>CSDVEXPENSE</vt:lpstr>
      <vt:lpstr>CSDVTOTAL</vt:lpstr>
      <vt:lpstr>CSFEENCUMB</vt:lpstr>
      <vt:lpstr>CSFEEXPENSE</vt:lpstr>
      <vt:lpstr>CSFETOTAL</vt:lpstr>
      <vt:lpstr>CSRTENCUMB</vt:lpstr>
      <vt:lpstr>CSRTEXPENSE</vt:lpstr>
      <vt:lpstr>CSRTTOTAL</vt:lpstr>
      <vt:lpstr>EHSFTOTAL</vt:lpstr>
      <vt:lpstr>FSPMTOTAL</vt:lpstr>
      <vt:lpstr>ITENCUMB</vt:lpstr>
      <vt:lpstr>ITEXPENSE</vt:lpstr>
      <vt:lpstr>ITTOTAL</vt:lpstr>
      <vt:lpstr>LANDENCUMB</vt:lpstr>
      <vt:lpstr>LANDEXPENSE</vt:lpstr>
      <vt:lpstr>LANSTOTAL</vt:lpstr>
      <vt:lpstr>PERMENCUMB</vt:lpstr>
      <vt:lpstr>PERMEXPENSE</vt:lpstr>
      <vt:lpstr>PERMTOTAL</vt:lpstr>
      <vt:lpstr>PKRSENCUMB</vt:lpstr>
      <vt:lpstr>PKRSEXPENSE</vt:lpstr>
      <vt:lpstr>PKRSTOTAL</vt:lpstr>
      <vt:lpstr>NOTES!Print_Area</vt:lpstr>
      <vt:lpstr>SUM!Print_Area</vt:lpstr>
      <vt:lpstr>CADM!Print_Titles</vt:lpstr>
      <vt:lpstr>CARE!Print_Titles</vt:lpstr>
      <vt:lpstr>CCMG!Print_Titles</vt:lpstr>
      <vt:lpstr>CCON!Print_Titles</vt:lpstr>
      <vt:lpstr>CDEM!Print_Titles</vt:lpstr>
      <vt:lpstr>CFFE!Print_Titles</vt:lpstr>
      <vt:lpstr>CFSP!Print_Titles</vt:lpstr>
      <vt:lpstr>CHMA!Print_Titles</vt:lpstr>
      <vt:lpstr>CLAC!Print_Titles</vt:lpstr>
      <vt:lpstr>CMIC!Print_Titles</vt:lpstr>
      <vt:lpstr>COTH!Print_Titles</vt:lpstr>
      <vt:lpstr>CPKL!Print_Titles</vt:lpstr>
      <vt:lpstr>CPMF!Print_Titles</vt:lpstr>
      <vt:lpstr>CREN!Print_Titles</vt:lpstr>
      <vt:lpstr>CSDV!Print_Titles</vt:lpstr>
      <vt:lpstr>CSFE!Print_Titles</vt:lpstr>
      <vt:lpstr>CSRT!Print_Titles</vt:lpstr>
      <vt:lpstr>CTCE!Print_Titles</vt:lpstr>
      <vt:lpstr>EHSF!Print_Titles</vt:lpstr>
      <vt:lpstr>FSPM!Print_Titles</vt:lpstr>
      <vt:lpstr>PKRS!Print_Titles</vt:lpstr>
      <vt:lpstr>PSPC!Print_Titles</vt:lpstr>
      <vt:lpstr>STRK!Print_Titles</vt:lpstr>
      <vt:lpstr>Provisions</vt:lpstr>
      <vt:lpstr>PURCTOTAL</vt:lpstr>
      <vt:lpstr>SECUENCUMB</vt:lpstr>
      <vt:lpstr>SECUEXPENSE</vt:lpstr>
      <vt:lpstr>SECUTOTAL</vt:lpstr>
      <vt:lpstr>STRKPOT</vt:lpstr>
      <vt:lpstr>STRKTOTAL</vt:lpstr>
    </vt:vector>
  </TitlesOfParts>
  <Company>ASU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dereche</dc:creator>
  <cp:lastModifiedBy>Sai Arjun Shroff (Student)</cp:lastModifiedBy>
  <cp:lastPrinted>2013-11-20T21:46:46Z</cp:lastPrinted>
  <dcterms:created xsi:type="dcterms:W3CDTF">2005-07-05T21:47:16Z</dcterms:created>
  <dcterms:modified xsi:type="dcterms:W3CDTF">2024-02-14T22:45:20Z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529570441</vt:i4>
  </property>
  <property fmtid="{D5CDD505-2E9C-101B-9397-08002B2CF9AE}" pid="3" name="_EmailSubject">
    <vt:lpwstr>Linked PBR</vt:lpwstr>
  </property>
  <property fmtid="{D5CDD505-2E9C-101B-9397-08002B2CF9AE}" pid="4" name="_AuthorEmail">
    <vt:lpwstr>Carl.Ward@asu.edu</vt:lpwstr>
  </property>
  <property fmtid="{D5CDD505-2E9C-101B-9397-08002B2CF9AE}" pid="5" name="_AuthorEmailDisplayName">
    <vt:lpwstr>Carl Ward</vt:lpwstr>
  </property>
  <property fmtid="{D5CDD505-2E9C-101B-9397-08002B2CF9AE}" pid="6" name="_PreviousAdHocReviewCycleID">
    <vt:i4>1726502430</vt:i4>
  </property>
  <property fmtid="{D5CDD505-2E9C-101B-9397-08002B2CF9AE}" pid="7" name="_ReviewingToolsShownOnce">
    <vt:lpwstr/>
  </property>
</Properties>
</file>