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owerBi\Tasks\"/>
    </mc:Choice>
  </mc:AlternateContent>
  <xr:revisionPtr revIDLastSave="0" documentId="13_ncr:1_{6B9D0F09-8551-4AE3-9A87-82262B654AE2}" xr6:coauthVersionLast="45" xr6:coauthVersionMax="45" xr10:uidLastSave="{00000000-0000-0000-0000-000000000000}"/>
  <bookViews>
    <workbookView xWindow="-120" yWindow="-120" windowWidth="24240" windowHeight="13140" activeTab="1" xr2:uid="{7B92E8D4-7044-49F3-ADAD-7BD508CD78FC}"/>
  </bookViews>
  <sheets>
    <sheet name="Sheet2" sheetId="2" r:id="rId1"/>
    <sheet name="Sheet1" sheetId="1" r:id="rId2"/>
  </sheets>
  <externalReferences>
    <externalReference r:id="rId3"/>
  </externalReferences>
  <definedNames>
    <definedName name="_xlnm._FilterDatabase" localSheetId="1" hidden="1">Sheet1!$A$1:$N$758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58" i="1" l="1"/>
  <c r="D758" i="1"/>
  <c r="C758" i="1"/>
  <c r="J757" i="1"/>
  <c r="D757" i="1"/>
  <c r="C757" i="1"/>
  <c r="J756" i="1"/>
  <c r="D756" i="1"/>
  <c r="C756" i="1"/>
  <c r="J755" i="1"/>
  <c r="D755" i="1"/>
  <c r="C755" i="1"/>
  <c r="J754" i="1"/>
  <c r="D754" i="1"/>
  <c r="C754" i="1"/>
  <c r="J753" i="1"/>
  <c r="D753" i="1"/>
  <c r="C753" i="1"/>
  <c r="J752" i="1"/>
  <c r="D752" i="1"/>
  <c r="C752" i="1"/>
  <c r="J751" i="1"/>
  <c r="D751" i="1"/>
  <c r="C751" i="1"/>
  <c r="J750" i="1"/>
  <c r="D750" i="1"/>
  <c r="C750" i="1"/>
  <c r="J749" i="1"/>
  <c r="D749" i="1"/>
  <c r="C749" i="1"/>
  <c r="J748" i="1"/>
  <c r="D748" i="1"/>
  <c r="C748" i="1"/>
  <c r="J747" i="1"/>
  <c r="D747" i="1"/>
  <c r="C747" i="1"/>
  <c r="J746" i="1"/>
  <c r="D746" i="1"/>
  <c r="C746" i="1"/>
  <c r="J745" i="1"/>
  <c r="D745" i="1"/>
  <c r="C745" i="1"/>
  <c r="J744" i="1"/>
  <c r="D744" i="1"/>
  <c r="C744" i="1"/>
  <c r="J743" i="1"/>
  <c r="D743" i="1"/>
  <c r="C743" i="1"/>
  <c r="J742" i="1"/>
  <c r="D742" i="1"/>
  <c r="C742" i="1"/>
  <c r="J741" i="1"/>
  <c r="D741" i="1"/>
  <c r="C741" i="1"/>
  <c r="J740" i="1"/>
  <c r="D740" i="1"/>
  <c r="C740" i="1"/>
  <c r="J739" i="1"/>
  <c r="D739" i="1"/>
  <c r="C739" i="1"/>
  <c r="J738" i="1"/>
  <c r="D738" i="1"/>
  <c r="C738" i="1"/>
  <c r="J737" i="1"/>
  <c r="D737" i="1"/>
  <c r="C737" i="1"/>
  <c r="J736" i="1"/>
  <c r="D736" i="1"/>
  <c r="C736" i="1"/>
  <c r="J735" i="1"/>
  <c r="D735" i="1"/>
  <c r="C735" i="1"/>
  <c r="J734" i="1"/>
  <c r="D734" i="1"/>
  <c r="C734" i="1"/>
  <c r="J733" i="1"/>
  <c r="D733" i="1"/>
  <c r="C733" i="1"/>
  <c r="J732" i="1"/>
  <c r="D732" i="1"/>
  <c r="C732" i="1"/>
  <c r="J731" i="1"/>
  <c r="D731" i="1"/>
  <c r="C731" i="1"/>
  <c r="J730" i="1"/>
  <c r="D730" i="1"/>
  <c r="C730" i="1"/>
  <c r="J729" i="1" l="1"/>
  <c r="D729" i="1"/>
  <c r="C729" i="1"/>
  <c r="J728" i="1"/>
  <c r="D728" i="1"/>
  <c r="C728" i="1"/>
  <c r="J727" i="1"/>
  <c r="D727" i="1"/>
  <c r="C727" i="1"/>
  <c r="J726" i="1"/>
  <c r="D726" i="1"/>
  <c r="C726" i="1"/>
  <c r="J725" i="1"/>
  <c r="D725" i="1"/>
  <c r="C725" i="1"/>
  <c r="J724" i="1"/>
  <c r="D724" i="1"/>
  <c r="C724" i="1"/>
  <c r="J723" i="1"/>
  <c r="D723" i="1"/>
  <c r="C723" i="1"/>
  <c r="J722" i="1"/>
  <c r="D722" i="1"/>
  <c r="C722" i="1"/>
  <c r="J721" i="1"/>
  <c r="D721" i="1"/>
  <c r="C721" i="1"/>
  <c r="J720" i="1"/>
  <c r="D720" i="1"/>
  <c r="C720" i="1"/>
  <c r="J719" i="1"/>
  <c r="D719" i="1"/>
  <c r="C719" i="1"/>
  <c r="J718" i="1"/>
  <c r="D718" i="1"/>
  <c r="C718" i="1"/>
  <c r="J717" i="1"/>
  <c r="D717" i="1"/>
  <c r="C717" i="1"/>
  <c r="J716" i="1"/>
  <c r="D716" i="1"/>
  <c r="C716" i="1"/>
  <c r="J715" i="1"/>
  <c r="D715" i="1"/>
  <c r="C715" i="1"/>
  <c r="J714" i="1"/>
  <c r="D714" i="1"/>
  <c r="C714" i="1"/>
  <c r="J713" i="1"/>
  <c r="D713" i="1"/>
  <c r="C713" i="1"/>
  <c r="J712" i="1"/>
  <c r="D712" i="1"/>
  <c r="C712" i="1"/>
  <c r="J711" i="1"/>
  <c r="D711" i="1"/>
  <c r="C711" i="1"/>
  <c r="J710" i="1"/>
  <c r="D710" i="1"/>
  <c r="C710" i="1"/>
  <c r="J709" i="1"/>
  <c r="D709" i="1"/>
  <c r="C709" i="1"/>
  <c r="J708" i="1"/>
  <c r="D708" i="1"/>
  <c r="C708" i="1"/>
  <c r="J707" i="1"/>
  <c r="D707" i="1"/>
  <c r="C707" i="1"/>
  <c r="J706" i="1"/>
  <c r="D706" i="1"/>
  <c r="C706" i="1"/>
  <c r="J705" i="1"/>
  <c r="D705" i="1"/>
  <c r="C705" i="1"/>
  <c r="J704" i="1"/>
  <c r="D704" i="1"/>
  <c r="C704" i="1"/>
  <c r="J703" i="1"/>
  <c r="D703" i="1"/>
  <c r="C703" i="1"/>
  <c r="J702" i="1"/>
  <c r="D702" i="1"/>
  <c r="C702" i="1"/>
  <c r="J701" i="1"/>
  <c r="D701" i="1"/>
  <c r="C701" i="1"/>
  <c r="J700" i="1"/>
  <c r="D700" i="1"/>
  <c r="C700" i="1"/>
  <c r="J699" i="1"/>
  <c r="D699" i="1"/>
  <c r="C699" i="1"/>
  <c r="J698" i="1"/>
  <c r="D698" i="1"/>
  <c r="C698" i="1"/>
  <c r="J697" i="1"/>
  <c r="D697" i="1"/>
  <c r="C697" i="1"/>
  <c r="J696" i="1"/>
  <c r="D696" i="1"/>
  <c r="C696" i="1"/>
  <c r="J695" i="1"/>
  <c r="D695" i="1"/>
  <c r="C695" i="1"/>
  <c r="J694" i="1"/>
  <c r="D694" i="1"/>
  <c r="C694" i="1"/>
  <c r="J693" i="1"/>
  <c r="D693" i="1"/>
  <c r="C693" i="1"/>
  <c r="J692" i="1"/>
  <c r="D692" i="1"/>
  <c r="C692" i="1"/>
  <c r="J691" i="1"/>
  <c r="D691" i="1"/>
  <c r="C691" i="1"/>
  <c r="J690" i="1"/>
  <c r="D690" i="1"/>
  <c r="C690" i="1"/>
  <c r="J689" i="1"/>
  <c r="D689" i="1"/>
  <c r="C689" i="1"/>
  <c r="J688" i="1"/>
  <c r="D688" i="1"/>
  <c r="C688" i="1"/>
  <c r="J687" i="1"/>
  <c r="D687" i="1"/>
  <c r="C687" i="1"/>
  <c r="J686" i="1"/>
  <c r="D686" i="1"/>
  <c r="C686" i="1"/>
  <c r="J685" i="1"/>
  <c r="D685" i="1"/>
  <c r="C685" i="1"/>
  <c r="J684" i="1"/>
  <c r="D684" i="1"/>
  <c r="C684" i="1"/>
  <c r="J683" i="1"/>
  <c r="D683" i="1"/>
  <c r="C683" i="1"/>
  <c r="J682" i="1"/>
  <c r="D682" i="1"/>
  <c r="C682" i="1"/>
  <c r="J681" i="1"/>
  <c r="D681" i="1"/>
  <c r="C681" i="1"/>
  <c r="J680" i="1"/>
  <c r="D680" i="1"/>
  <c r="C680" i="1"/>
  <c r="J679" i="1"/>
  <c r="D679" i="1"/>
  <c r="C679" i="1"/>
  <c r="J678" i="1"/>
  <c r="D678" i="1"/>
  <c r="C678" i="1"/>
  <c r="J677" i="1"/>
  <c r="D677" i="1"/>
  <c r="C677" i="1"/>
  <c r="J676" i="1"/>
  <c r="D676" i="1"/>
  <c r="C676" i="1"/>
  <c r="J675" i="1"/>
  <c r="D675" i="1"/>
  <c r="C675" i="1"/>
  <c r="J674" i="1"/>
  <c r="D674" i="1"/>
  <c r="C674" i="1"/>
  <c r="J673" i="1"/>
  <c r="D673" i="1"/>
  <c r="C673" i="1"/>
  <c r="J672" i="1"/>
  <c r="D672" i="1"/>
  <c r="C672" i="1"/>
  <c r="J671" i="1"/>
  <c r="D671" i="1"/>
  <c r="C671" i="1"/>
  <c r="J670" i="1"/>
  <c r="D670" i="1"/>
  <c r="C670" i="1"/>
  <c r="J669" i="1"/>
  <c r="D669" i="1"/>
  <c r="C669" i="1"/>
  <c r="J668" i="1"/>
  <c r="D668" i="1"/>
  <c r="C668" i="1"/>
  <c r="J667" i="1"/>
  <c r="D667" i="1"/>
  <c r="C667" i="1"/>
  <c r="J666" i="1"/>
  <c r="D666" i="1"/>
  <c r="C666" i="1"/>
  <c r="J665" i="1"/>
  <c r="D665" i="1"/>
  <c r="C665" i="1"/>
  <c r="J664" i="1"/>
  <c r="D664" i="1"/>
  <c r="C664" i="1"/>
  <c r="J663" i="1"/>
  <c r="D663" i="1"/>
  <c r="C663" i="1"/>
  <c r="J662" i="1"/>
  <c r="D662" i="1"/>
  <c r="C662" i="1"/>
  <c r="J661" i="1"/>
  <c r="D661" i="1"/>
  <c r="C661" i="1"/>
  <c r="J660" i="1"/>
  <c r="D660" i="1"/>
  <c r="C660" i="1"/>
  <c r="J659" i="1"/>
  <c r="D659" i="1"/>
  <c r="C659" i="1"/>
  <c r="J658" i="1"/>
  <c r="D658" i="1"/>
  <c r="C658" i="1"/>
  <c r="J657" i="1"/>
  <c r="D657" i="1"/>
  <c r="C657" i="1"/>
  <c r="J656" i="1"/>
  <c r="D656" i="1"/>
  <c r="C656" i="1"/>
  <c r="J655" i="1"/>
  <c r="D655" i="1"/>
  <c r="C655" i="1"/>
  <c r="J654" i="1"/>
  <c r="D654" i="1"/>
  <c r="C654" i="1"/>
  <c r="J653" i="1"/>
  <c r="D653" i="1"/>
  <c r="C653" i="1"/>
  <c r="J652" i="1"/>
  <c r="D652" i="1"/>
  <c r="C652" i="1"/>
  <c r="J651" i="1"/>
  <c r="D651" i="1"/>
  <c r="C651" i="1"/>
  <c r="J650" i="1"/>
  <c r="D650" i="1"/>
  <c r="C650" i="1"/>
  <c r="J649" i="1"/>
  <c r="D649" i="1"/>
  <c r="C649" i="1"/>
  <c r="J648" i="1"/>
  <c r="D648" i="1"/>
  <c r="C648" i="1"/>
  <c r="J647" i="1"/>
  <c r="D647" i="1"/>
  <c r="C647" i="1"/>
  <c r="J646" i="1"/>
  <c r="D646" i="1"/>
  <c r="C646" i="1"/>
  <c r="J645" i="1"/>
  <c r="D645" i="1"/>
  <c r="C645" i="1"/>
  <c r="J644" i="1"/>
  <c r="D644" i="1"/>
  <c r="C644" i="1"/>
  <c r="J643" i="1"/>
  <c r="D643" i="1"/>
  <c r="C643" i="1"/>
  <c r="J642" i="1"/>
  <c r="D642" i="1"/>
  <c r="C642" i="1"/>
  <c r="J641" i="1"/>
  <c r="D641" i="1"/>
  <c r="C641" i="1"/>
  <c r="J640" i="1"/>
  <c r="D640" i="1"/>
  <c r="C640" i="1"/>
  <c r="J639" i="1"/>
  <c r="D639" i="1"/>
  <c r="C639" i="1"/>
  <c r="J638" i="1"/>
  <c r="D638" i="1"/>
  <c r="C638" i="1"/>
  <c r="J637" i="1"/>
  <c r="D637" i="1"/>
  <c r="C637" i="1"/>
  <c r="J636" i="1"/>
  <c r="D636" i="1"/>
  <c r="C636" i="1"/>
  <c r="J635" i="1"/>
  <c r="D635" i="1"/>
  <c r="C635" i="1"/>
  <c r="J634" i="1"/>
  <c r="D634" i="1"/>
  <c r="C634" i="1"/>
  <c r="J633" i="1"/>
  <c r="D633" i="1"/>
  <c r="C633" i="1"/>
  <c r="J632" i="1"/>
  <c r="D632" i="1"/>
  <c r="C632" i="1"/>
  <c r="J631" i="1"/>
  <c r="D631" i="1"/>
  <c r="C631" i="1"/>
  <c r="J630" i="1"/>
  <c r="D630" i="1"/>
  <c r="C630" i="1"/>
  <c r="J629" i="1"/>
  <c r="D629" i="1"/>
  <c r="C629" i="1"/>
  <c r="J628" i="1"/>
  <c r="D628" i="1"/>
  <c r="C628" i="1"/>
  <c r="J627" i="1"/>
  <c r="D627" i="1"/>
  <c r="C627" i="1"/>
  <c r="J626" i="1"/>
  <c r="D626" i="1"/>
  <c r="C626" i="1"/>
  <c r="J625" i="1"/>
  <c r="D625" i="1"/>
  <c r="C625" i="1"/>
  <c r="J624" i="1"/>
  <c r="D624" i="1"/>
  <c r="C624" i="1"/>
  <c r="J623" i="1"/>
  <c r="D623" i="1"/>
  <c r="C623" i="1"/>
  <c r="J622" i="1"/>
  <c r="D622" i="1"/>
  <c r="C622" i="1"/>
  <c r="J621" i="1"/>
  <c r="D621" i="1"/>
  <c r="C621" i="1"/>
  <c r="J620" i="1"/>
  <c r="D620" i="1"/>
  <c r="C620" i="1"/>
  <c r="J619" i="1"/>
  <c r="D619" i="1"/>
  <c r="C619" i="1"/>
  <c r="J618" i="1"/>
  <c r="D618" i="1"/>
  <c r="C618" i="1"/>
  <c r="J617" i="1"/>
  <c r="D617" i="1"/>
  <c r="C617" i="1"/>
  <c r="J616" i="1"/>
  <c r="D616" i="1"/>
  <c r="C616" i="1"/>
  <c r="J615" i="1"/>
  <c r="D615" i="1"/>
  <c r="C615" i="1"/>
  <c r="J614" i="1"/>
  <c r="D614" i="1"/>
  <c r="C614" i="1"/>
  <c r="J613" i="1"/>
  <c r="D613" i="1"/>
  <c r="C613" i="1"/>
  <c r="J612" i="1"/>
  <c r="D612" i="1"/>
  <c r="C612" i="1"/>
  <c r="J611" i="1"/>
  <c r="D611" i="1"/>
  <c r="C611" i="1"/>
  <c r="J610" i="1"/>
  <c r="D610" i="1"/>
  <c r="C610" i="1"/>
  <c r="J609" i="1"/>
  <c r="D609" i="1"/>
  <c r="C609" i="1"/>
  <c r="J608" i="1"/>
  <c r="D608" i="1"/>
  <c r="C608" i="1"/>
  <c r="J607" i="1"/>
  <c r="D607" i="1"/>
  <c r="C607" i="1"/>
  <c r="J606" i="1"/>
  <c r="D606" i="1"/>
  <c r="C606" i="1"/>
  <c r="J605" i="1"/>
  <c r="D605" i="1"/>
  <c r="C605" i="1"/>
  <c r="J604" i="1"/>
  <c r="D604" i="1"/>
  <c r="C604" i="1"/>
  <c r="J603" i="1"/>
  <c r="D603" i="1"/>
  <c r="C603" i="1"/>
  <c r="J602" i="1"/>
  <c r="D602" i="1"/>
  <c r="C602" i="1"/>
  <c r="J601" i="1"/>
  <c r="D601" i="1"/>
  <c r="C601" i="1"/>
  <c r="J600" i="1"/>
  <c r="D600" i="1"/>
  <c r="C600" i="1"/>
  <c r="J599" i="1"/>
  <c r="D599" i="1"/>
  <c r="C599" i="1"/>
  <c r="J598" i="1"/>
  <c r="D598" i="1"/>
  <c r="C598" i="1"/>
  <c r="J597" i="1"/>
  <c r="D597" i="1"/>
  <c r="C597" i="1"/>
  <c r="J596" i="1"/>
  <c r="D596" i="1"/>
  <c r="C596" i="1"/>
  <c r="J595" i="1"/>
  <c r="D595" i="1"/>
  <c r="C595" i="1"/>
  <c r="J594" i="1"/>
  <c r="D594" i="1"/>
  <c r="C594" i="1"/>
  <c r="J593" i="1"/>
  <c r="D593" i="1"/>
  <c r="C593" i="1"/>
  <c r="J592" i="1"/>
  <c r="D592" i="1"/>
  <c r="C592" i="1"/>
  <c r="J591" i="1"/>
  <c r="D591" i="1"/>
  <c r="C591" i="1"/>
  <c r="J590" i="1"/>
  <c r="D590" i="1"/>
  <c r="C590" i="1"/>
  <c r="J589" i="1"/>
  <c r="D589" i="1"/>
  <c r="C589" i="1"/>
  <c r="J588" i="1"/>
  <c r="D588" i="1"/>
  <c r="C588" i="1"/>
  <c r="J587" i="1"/>
  <c r="D587" i="1"/>
  <c r="C587" i="1"/>
  <c r="J586" i="1"/>
  <c r="D586" i="1"/>
  <c r="C586" i="1"/>
  <c r="J585" i="1"/>
  <c r="D585" i="1"/>
  <c r="C585" i="1"/>
  <c r="J584" i="1"/>
  <c r="D584" i="1"/>
  <c r="C584" i="1"/>
  <c r="J583" i="1"/>
  <c r="D583" i="1"/>
  <c r="C583" i="1"/>
  <c r="J582" i="1"/>
  <c r="D582" i="1"/>
  <c r="C582" i="1"/>
  <c r="J581" i="1"/>
  <c r="D581" i="1"/>
  <c r="C581" i="1"/>
  <c r="J580" i="1"/>
  <c r="D580" i="1"/>
  <c r="C580" i="1"/>
  <c r="J579" i="1"/>
  <c r="D579" i="1"/>
  <c r="C579" i="1"/>
  <c r="J578" i="1"/>
  <c r="D578" i="1"/>
  <c r="C578" i="1"/>
  <c r="J577" i="1"/>
  <c r="D577" i="1"/>
  <c r="C577" i="1"/>
  <c r="J576" i="1"/>
  <c r="D576" i="1"/>
  <c r="C576" i="1"/>
  <c r="J575" i="1"/>
  <c r="D575" i="1"/>
  <c r="C575" i="1"/>
  <c r="J574" i="1"/>
  <c r="D574" i="1"/>
  <c r="C574" i="1"/>
  <c r="J573" i="1"/>
  <c r="D573" i="1"/>
  <c r="C573" i="1"/>
  <c r="J572" i="1"/>
  <c r="D572" i="1"/>
  <c r="C572" i="1"/>
  <c r="J571" i="1"/>
  <c r="D571" i="1"/>
  <c r="C571" i="1"/>
  <c r="J570" i="1"/>
  <c r="D570" i="1"/>
  <c r="C570" i="1"/>
  <c r="J569" i="1"/>
  <c r="D569" i="1"/>
  <c r="C569" i="1"/>
  <c r="J568" i="1"/>
  <c r="D568" i="1"/>
  <c r="C568" i="1"/>
  <c r="J567" i="1"/>
  <c r="D567" i="1"/>
  <c r="C567" i="1"/>
  <c r="J566" i="1"/>
  <c r="D566" i="1"/>
  <c r="C566" i="1"/>
  <c r="J565" i="1"/>
  <c r="D565" i="1"/>
  <c r="C565" i="1"/>
  <c r="J564" i="1"/>
  <c r="D564" i="1"/>
  <c r="C564" i="1"/>
  <c r="J563" i="1"/>
  <c r="D563" i="1"/>
  <c r="C563" i="1"/>
  <c r="J562" i="1"/>
  <c r="D562" i="1"/>
  <c r="C562" i="1"/>
  <c r="J561" i="1"/>
  <c r="D561" i="1"/>
  <c r="C561" i="1"/>
  <c r="J560" i="1"/>
  <c r="D560" i="1"/>
  <c r="C560" i="1"/>
  <c r="J559" i="1"/>
  <c r="D559" i="1"/>
  <c r="C559" i="1"/>
  <c r="J558" i="1"/>
  <c r="D558" i="1"/>
  <c r="C558" i="1"/>
  <c r="J557" i="1"/>
  <c r="D557" i="1"/>
  <c r="C557" i="1"/>
  <c r="J556" i="1"/>
  <c r="D556" i="1"/>
  <c r="C556" i="1"/>
  <c r="J555" i="1"/>
  <c r="D555" i="1"/>
  <c r="C555" i="1"/>
  <c r="J554" i="1"/>
  <c r="D554" i="1"/>
  <c r="C554" i="1"/>
  <c r="J553" i="1"/>
  <c r="D553" i="1"/>
  <c r="C553" i="1"/>
  <c r="J552" i="1"/>
  <c r="D552" i="1"/>
  <c r="C552" i="1"/>
  <c r="J551" i="1"/>
  <c r="D551" i="1"/>
  <c r="C551" i="1"/>
  <c r="J550" i="1"/>
  <c r="D550" i="1"/>
  <c r="C550" i="1"/>
  <c r="J549" i="1"/>
  <c r="D549" i="1"/>
  <c r="C549" i="1"/>
  <c r="J548" i="1"/>
  <c r="D548" i="1"/>
  <c r="C548" i="1"/>
  <c r="J547" i="1"/>
  <c r="D547" i="1"/>
  <c r="C547" i="1"/>
  <c r="J546" i="1"/>
  <c r="D546" i="1"/>
  <c r="C546" i="1"/>
  <c r="J545" i="1"/>
  <c r="D545" i="1"/>
  <c r="C545" i="1"/>
  <c r="J544" i="1"/>
  <c r="D544" i="1"/>
  <c r="C544" i="1"/>
  <c r="J543" i="1"/>
  <c r="D543" i="1"/>
  <c r="C543" i="1"/>
  <c r="J542" i="1"/>
  <c r="D542" i="1"/>
  <c r="C542" i="1"/>
  <c r="J541" i="1"/>
  <c r="D541" i="1"/>
  <c r="C541" i="1"/>
  <c r="J540" i="1"/>
  <c r="D540" i="1"/>
  <c r="C540" i="1"/>
  <c r="J539" i="1"/>
  <c r="D539" i="1"/>
  <c r="C539" i="1"/>
  <c r="J538" i="1"/>
  <c r="D538" i="1"/>
  <c r="C538" i="1"/>
  <c r="J537" i="1"/>
  <c r="D537" i="1"/>
  <c r="C537" i="1"/>
  <c r="J536" i="1"/>
  <c r="D536" i="1"/>
  <c r="C536" i="1"/>
  <c r="J535" i="1"/>
  <c r="D535" i="1"/>
  <c r="C535" i="1"/>
  <c r="J534" i="1"/>
  <c r="D534" i="1"/>
  <c r="C534" i="1"/>
  <c r="J533" i="1"/>
  <c r="D533" i="1"/>
  <c r="C533" i="1"/>
  <c r="J532" i="1"/>
  <c r="D532" i="1"/>
  <c r="C532" i="1"/>
  <c r="J531" i="1"/>
  <c r="D531" i="1"/>
  <c r="C531" i="1"/>
  <c r="J530" i="1"/>
  <c r="D530" i="1"/>
  <c r="C530" i="1"/>
  <c r="J529" i="1"/>
  <c r="D529" i="1"/>
  <c r="C529" i="1"/>
  <c r="J528" i="1"/>
  <c r="D528" i="1"/>
  <c r="C528" i="1"/>
  <c r="J527" i="1"/>
  <c r="D527" i="1"/>
  <c r="C527" i="1"/>
  <c r="J526" i="1"/>
  <c r="D526" i="1"/>
  <c r="C526" i="1"/>
  <c r="J525" i="1"/>
  <c r="D525" i="1"/>
  <c r="C525" i="1"/>
  <c r="J524" i="1"/>
  <c r="D524" i="1"/>
  <c r="C524" i="1"/>
  <c r="J523" i="1"/>
  <c r="D523" i="1"/>
  <c r="C523" i="1"/>
  <c r="J522" i="1"/>
  <c r="D522" i="1"/>
  <c r="C522" i="1"/>
  <c r="J521" i="1"/>
  <c r="D521" i="1"/>
  <c r="C521" i="1"/>
  <c r="J520" i="1"/>
  <c r="D520" i="1"/>
  <c r="C520" i="1"/>
  <c r="J519" i="1"/>
  <c r="D519" i="1"/>
  <c r="C519" i="1"/>
  <c r="J518" i="1"/>
  <c r="D518" i="1"/>
  <c r="C518" i="1"/>
  <c r="J517" i="1"/>
  <c r="D517" i="1"/>
  <c r="C517" i="1"/>
  <c r="J516" i="1"/>
  <c r="D516" i="1"/>
  <c r="C516" i="1"/>
  <c r="J515" i="1"/>
  <c r="D515" i="1"/>
  <c r="C515" i="1"/>
  <c r="J514" i="1"/>
  <c r="D514" i="1"/>
  <c r="C514" i="1"/>
  <c r="J513" i="1"/>
  <c r="D513" i="1"/>
  <c r="C513" i="1"/>
  <c r="J512" i="1"/>
  <c r="D512" i="1"/>
  <c r="C512" i="1"/>
  <c r="J511" i="1"/>
  <c r="D511" i="1"/>
  <c r="C511" i="1"/>
  <c r="J510" i="1"/>
  <c r="D510" i="1"/>
  <c r="C510" i="1"/>
  <c r="J509" i="1"/>
  <c r="D509" i="1"/>
  <c r="C509" i="1"/>
  <c r="J508" i="1"/>
  <c r="D508" i="1"/>
  <c r="C508" i="1"/>
  <c r="J507" i="1"/>
  <c r="D507" i="1"/>
  <c r="C507" i="1"/>
  <c r="J506" i="1"/>
  <c r="D506" i="1"/>
  <c r="C506" i="1"/>
  <c r="J505" i="1"/>
  <c r="D505" i="1"/>
  <c r="C505" i="1"/>
  <c r="J504" i="1"/>
  <c r="D504" i="1"/>
  <c r="C504" i="1"/>
  <c r="J503" i="1"/>
  <c r="D503" i="1"/>
  <c r="C503" i="1"/>
  <c r="J502" i="1"/>
  <c r="D502" i="1"/>
  <c r="C502" i="1"/>
  <c r="J501" i="1"/>
  <c r="D501" i="1"/>
  <c r="C501" i="1"/>
  <c r="J500" i="1"/>
  <c r="D500" i="1"/>
  <c r="C500" i="1"/>
  <c r="J499" i="1"/>
  <c r="D499" i="1"/>
  <c r="C499" i="1"/>
  <c r="J498" i="1"/>
  <c r="D498" i="1"/>
  <c r="C498" i="1"/>
  <c r="J497" i="1"/>
  <c r="D497" i="1"/>
  <c r="C497" i="1"/>
  <c r="J496" i="1"/>
  <c r="D496" i="1"/>
  <c r="C496" i="1"/>
  <c r="J495" i="1"/>
  <c r="D495" i="1"/>
  <c r="C495" i="1"/>
  <c r="J494" i="1"/>
  <c r="D494" i="1"/>
  <c r="C494" i="1"/>
  <c r="J493" i="1"/>
  <c r="D493" i="1"/>
  <c r="C493" i="1"/>
  <c r="J492" i="1"/>
  <c r="D492" i="1"/>
  <c r="C492" i="1"/>
  <c r="J491" i="1"/>
  <c r="D491" i="1"/>
  <c r="C491" i="1"/>
  <c r="J490" i="1"/>
  <c r="D490" i="1"/>
  <c r="C490" i="1"/>
  <c r="J489" i="1"/>
  <c r="D489" i="1"/>
  <c r="C489" i="1"/>
  <c r="J488" i="1"/>
  <c r="D488" i="1"/>
  <c r="C488" i="1"/>
  <c r="J487" i="1"/>
  <c r="D487" i="1"/>
  <c r="C487" i="1"/>
  <c r="J486" i="1"/>
  <c r="D486" i="1"/>
  <c r="C486" i="1"/>
  <c r="J485" i="1"/>
  <c r="D485" i="1"/>
  <c r="C485" i="1"/>
  <c r="J484" i="1"/>
  <c r="D484" i="1"/>
  <c r="C484" i="1"/>
  <c r="J483" i="1"/>
  <c r="D483" i="1"/>
  <c r="C483" i="1"/>
  <c r="J482" i="1"/>
  <c r="D482" i="1"/>
  <c r="C482" i="1"/>
  <c r="J481" i="1"/>
  <c r="D481" i="1"/>
  <c r="C481" i="1"/>
  <c r="J480" i="1"/>
  <c r="D480" i="1"/>
  <c r="C480" i="1"/>
  <c r="J479" i="1"/>
  <c r="D479" i="1"/>
  <c r="C479" i="1"/>
  <c r="J478" i="1"/>
  <c r="D478" i="1"/>
  <c r="C478" i="1"/>
  <c r="J477" i="1"/>
  <c r="D477" i="1"/>
  <c r="C477" i="1"/>
  <c r="J476" i="1"/>
  <c r="D476" i="1"/>
  <c r="C476" i="1"/>
  <c r="J475" i="1"/>
  <c r="D475" i="1"/>
  <c r="C475" i="1"/>
  <c r="J474" i="1"/>
  <c r="D474" i="1"/>
  <c r="C474" i="1"/>
  <c r="J473" i="1"/>
  <c r="D473" i="1"/>
  <c r="C473" i="1"/>
  <c r="J472" i="1"/>
  <c r="D472" i="1"/>
  <c r="C472" i="1"/>
  <c r="J471" i="1"/>
  <c r="D471" i="1"/>
  <c r="C471" i="1"/>
  <c r="J470" i="1"/>
  <c r="D470" i="1"/>
  <c r="C470" i="1"/>
  <c r="J469" i="1"/>
  <c r="D469" i="1"/>
  <c r="C469" i="1"/>
  <c r="J468" i="1"/>
  <c r="D468" i="1"/>
  <c r="C468" i="1"/>
  <c r="J467" i="1"/>
  <c r="D467" i="1"/>
  <c r="C467" i="1"/>
  <c r="J466" i="1"/>
  <c r="D466" i="1"/>
  <c r="C466" i="1"/>
  <c r="J465" i="1"/>
  <c r="D465" i="1"/>
  <c r="C465" i="1"/>
  <c r="J464" i="1"/>
  <c r="D464" i="1"/>
  <c r="C464" i="1"/>
  <c r="J463" i="1"/>
  <c r="D463" i="1"/>
  <c r="C463" i="1"/>
  <c r="J462" i="1"/>
  <c r="D462" i="1"/>
  <c r="C462" i="1"/>
  <c r="J461" i="1"/>
  <c r="D461" i="1"/>
  <c r="C461" i="1"/>
  <c r="J460" i="1"/>
  <c r="D460" i="1"/>
  <c r="C460" i="1"/>
  <c r="J459" i="1"/>
  <c r="D459" i="1"/>
  <c r="C459" i="1"/>
  <c r="J458" i="1"/>
  <c r="D458" i="1"/>
  <c r="C458" i="1"/>
  <c r="J457" i="1"/>
  <c r="D457" i="1"/>
  <c r="C457" i="1"/>
  <c r="J456" i="1"/>
  <c r="D456" i="1"/>
  <c r="C456" i="1"/>
  <c r="J455" i="1"/>
  <c r="D455" i="1"/>
  <c r="C455" i="1"/>
  <c r="J454" i="1"/>
  <c r="D454" i="1"/>
  <c r="C454" i="1"/>
  <c r="J453" i="1"/>
  <c r="D453" i="1"/>
  <c r="C453" i="1"/>
  <c r="J452" i="1"/>
  <c r="D452" i="1"/>
  <c r="C452" i="1"/>
  <c r="J451" i="1"/>
  <c r="D451" i="1"/>
  <c r="C451" i="1"/>
  <c r="J450" i="1"/>
  <c r="D450" i="1"/>
  <c r="C450" i="1"/>
  <c r="J449" i="1"/>
  <c r="D449" i="1"/>
  <c r="C449" i="1"/>
  <c r="J448" i="1"/>
  <c r="D448" i="1"/>
  <c r="C448" i="1"/>
  <c r="J447" i="1"/>
  <c r="D447" i="1"/>
  <c r="C447" i="1"/>
  <c r="J446" i="1"/>
  <c r="D446" i="1"/>
  <c r="C446" i="1"/>
  <c r="J445" i="1"/>
  <c r="D445" i="1"/>
  <c r="C445" i="1"/>
  <c r="J444" i="1"/>
  <c r="D444" i="1"/>
  <c r="C444" i="1"/>
  <c r="J443" i="1"/>
  <c r="D443" i="1"/>
  <c r="C443" i="1"/>
  <c r="J442" i="1"/>
  <c r="D442" i="1"/>
  <c r="C442" i="1"/>
  <c r="J441" i="1"/>
  <c r="D441" i="1"/>
  <c r="C441" i="1"/>
  <c r="J440" i="1"/>
  <c r="D440" i="1"/>
  <c r="C440" i="1"/>
  <c r="J439" i="1"/>
  <c r="D439" i="1"/>
  <c r="C439" i="1"/>
  <c r="J438" i="1"/>
  <c r="D438" i="1"/>
  <c r="C438" i="1"/>
  <c r="J437" i="1"/>
  <c r="D437" i="1"/>
  <c r="C437" i="1"/>
  <c r="J436" i="1"/>
  <c r="D436" i="1"/>
  <c r="C436" i="1"/>
  <c r="J435" i="1"/>
  <c r="D435" i="1"/>
  <c r="C435" i="1"/>
  <c r="J434" i="1"/>
  <c r="D434" i="1"/>
  <c r="C434" i="1"/>
  <c r="J433" i="1"/>
  <c r="D433" i="1"/>
  <c r="C433" i="1"/>
  <c r="J432" i="1"/>
  <c r="D432" i="1"/>
  <c r="C432" i="1"/>
  <c r="J431" i="1"/>
  <c r="D431" i="1"/>
  <c r="C431" i="1"/>
  <c r="J430" i="1"/>
  <c r="D430" i="1"/>
  <c r="C430" i="1"/>
  <c r="J429" i="1"/>
  <c r="D429" i="1"/>
  <c r="C429" i="1"/>
  <c r="J428" i="1"/>
  <c r="D428" i="1"/>
  <c r="C428" i="1"/>
  <c r="J427" i="1"/>
  <c r="D427" i="1"/>
  <c r="C427" i="1"/>
  <c r="J426" i="1"/>
  <c r="D426" i="1"/>
  <c r="C426" i="1"/>
  <c r="J425" i="1"/>
  <c r="D425" i="1"/>
  <c r="C425" i="1"/>
  <c r="J424" i="1"/>
  <c r="D424" i="1"/>
  <c r="C424" i="1"/>
  <c r="J423" i="1"/>
  <c r="D423" i="1"/>
  <c r="C423" i="1"/>
  <c r="J422" i="1"/>
  <c r="D422" i="1"/>
  <c r="C422" i="1"/>
  <c r="J421" i="1"/>
  <c r="D421" i="1"/>
  <c r="C421" i="1"/>
  <c r="J420" i="1"/>
  <c r="D420" i="1"/>
  <c r="C420" i="1"/>
  <c r="J419" i="1"/>
  <c r="D419" i="1"/>
  <c r="C419" i="1"/>
  <c r="J418" i="1"/>
  <c r="D418" i="1"/>
  <c r="C418" i="1"/>
  <c r="J417" i="1"/>
  <c r="D417" i="1"/>
  <c r="C417" i="1"/>
  <c r="J416" i="1"/>
  <c r="D416" i="1"/>
  <c r="C416" i="1"/>
  <c r="J415" i="1"/>
  <c r="D415" i="1"/>
  <c r="C415" i="1"/>
  <c r="J414" i="1"/>
  <c r="D414" i="1"/>
  <c r="C414" i="1"/>
  <c r="J413" i="1"/>
  <c r="D413" i="1"/>
  <c r="C413" i="1"/>
  <c r="J412" i="1"/>
  <c r="D412" i="1"/>
  <c r="C412" i="1"/>
  <c r="J411" i="1"/>
  <c r="D411" i="1"/>
  <c r="C411" i="1"/>
  <c r="J410" i="1"/>
  <c r="D410" i="1"/>
  <c r="C410" i="1"/>
  <c r="J409" i="1"/>
  <c r="D409" i="1"/>
  <c r="C409" i="1"/>
  <c r="J408" i="1"/>
  <c r="D408" i="1"/>
  <c r="C408" i="1"/>
  <c r="J407" i="1"/>
  <c r="D407" i="1"/>
  <c r="C407" i="1"/>
  <c r="J406" i="1"/>
  <c r="D406" i="1"/>
  <c r="C406" i="1"/>
  <c r="J405" i="1"/>
  <c r="D405" i="1"/>
  <c r="C405" i="1"/>
  <c r="J404" i="1"/>
  <c r="D404" i="1"/>
  <c r="C404" i="1"/>
  <c r="J403" i="1"/>
  <c r="D403" i="1"/>
  <c r="C403" i="1"/>
  <c r="J402" i="1"/>
  <c r="D402" i="1"/>
  <c r="C402" i="1"/>
  <c r="J401" i="1"/>
  <c r="D401" i="1"/>
  <c r="C401" i="1"/>
  <c r="J400" i="1"/>
  <c r="D400" i="1"/>
  <c r="C400" i="1"/>
  <c r="J399" i="1"/>
  <c r="D399" i="1"/>
  <c r="C399" i="1"/>
  <c r="J398" i="1"/>
  <c r="D398" i="1"/>
  <c r="C398" i="1"/>
  <c r="J397" i="1"/>
  <c r="D397" i="1"/>
  <c r="C397" i="1"/>
  <c r="J396" i="1"/>
  <c r="D396" i="1"/>
  <c r="C396" i="1"/>
  <c r="J395" i="1"/>
  <c r="D395" i="1"/>
  <c r="C395" i="1"/>
  <c r="J394" i="1"/>
  <c r="D394" i="1"/>
  <c r="C394" i="1"/>
  <c r="J393" i="1"/>
  <c r="D393" i="1"/>
  <c r="C393" i="1"/>
  <c r="J392" i="1"/>
  <c r="D392" i="1"/>
  <c r="C392" i="1"/>
  <c r="J391" i="1"/>
  <c r="D391" i="1"/>
  <c r="C391" i="1"/>
  <c r="J390" i="1"/>
  <c r="D390" i="1"/>
  <c r="C390" i="1"/>
  <c r="J389" i="1"/>
  <c r="D389" i="1"/>
  <c r="C389" i="1"/>
  <c r="J388" i="1"/>
  <c r="D388" i="1"/>
  <c r="C388" i="1"/>
  <c r="J387" i="1"/>
  <c r="D387" i="1"/>
  <c r="C387" i="1"/>
  <c r="J386" i="1"/>
  <c r="D386" i="1"/>
  <c r="C386" i="1"/>
  <c r="J385" i="1"/>
  <c r="D385" i="1"/>
  <c r="C385" i="1"/>
  <c r="J384" i="1"/>
  <c r="D384" i="1"/>
  <c r="C384" i="1"/>
  <c r="J383" i="1"/>
  <c r="D383" i="1"/>
  <c r="C383" i="1"/>
  <c r="J382" i="1"/>
  <c r="D382" i="1"/>
  <c r="C382" i="1"/>
  <c r="J381" i="1"/>
  <c r="D381" i="1"/>
  <c r="C381" i="1"/>
  <c r="J380" i="1"/>
  <c r="D380" i="1"/>
  <c r="C380" i="1"/>
  <c r="J379" i="1"/>
  <c r="D379" i="1"/>
  <c r="C379" i="1"/>
  <c r="J378" i="1"/>
  <c r="D378" i="1"/>
  <c r="C378" i="1"/>
  <c r="J377" i="1"/>
  <c r="D377" i="1"/>
  <c r="C377" i="1"/>
  <c r="J376" i="1"/>
  <c r="D376" i="1"/>
  <c r="C376" i="1"/>
  <c r="J375" i="1"/>
  <c r="D375" i="1"/>
  <c r="C375" i="1"/>
  <c r="J374" i="1"/>
  <c r="D374" i="1"/>
  <c r="C374" i="1"/>
  <c r="J373" i="1"/>
  <c r="D373" i="1"/>
  <c r="C373" i="1"/>
  <c r="J372" i="1"/>
  <c r="D372" i="1"/>
  <c r="C372" i="1"/>
  <c r="J371" i="1"/>
  <c r="D371" i="1"/>
  <c r="C371" i="1"/>
  <c r="J370" i="1"/>
  <c r="D370" i="1"/>
  <c r="C370" i="1"/>
  <c r="J369" i="1"/>
  <c r="D369" i="1"/>
  <c r="C369" i="1"/>
  <c r="J368" i="1"/>
  <c r="D368" i="1"/>
  <c r="C368" i="1"/>
  <c r="J367" i="1"/>
  <c r="D367" i="1"/>
  <c r="C367" i="1"/>
  <c r="J366" i="1"/>
  <c r="D366" i="1"/>
  <c r="C366" i="1"/>
  <c r="J365" i="1" l="1"/>
  <c r="D365" i="1"/>
  <c r="C365" i="1"/>
  <c r="J364" i="1"/>
  <c r="D364" i="1"/>
  <c r="C364" i="1"/>
  <c r="J363" i="1"/>
  <c r="D363" i="1"/>
  <c r="C363" i="1"/>
  <c r="J362" i="1"/>
  <c r="D362" i="1"/>
  <c r="C362" i="1"/>
  <c r="J361" i="1"/>
  <c r="D361" i="1"/>
  <c r="C361" i="1"/>
  <c r="J360" i="1"/>
  <c r="D360" i="1"/>
  <c r="C360" i="1"/>
  <c r="J359" i="1"/>
  <c r="D359" i="1"/>
  <c r="C359" i="1"/>
  <c r="J358" i="1"/>
  <c r="D358" i="1"/>
  <c r="C358" i="1"/>
  <c r="J357" i="1"/>
  <c r="D357" i="1"/>
  <c r="C357" i="1"/>
  <c r="J356" i="1"/>
  <c r="D356" i="1"/>
  <c r="C356" i="1"/>
  <c r="J355" i="1"/>
  <c r="D355" i="1"/>
  <c r="C355" i="1"/>
  <c r="J354" i="1"/>
  <c r="D354" i="1"/>
  <c r="C354" i="1"/>
  <c r="J353" i="1"/>
  <c r="D353" i="1"/>
  <c r="C353" i="1"/>
  <c r="J352" i="1"/>
  <c r="D352" i="1"/>
  <c r="C352" i="1"/>
  <c r="J351" i="1"/>
  <c r="D351" i="1"/>
  <c r="C351" i="1"/>
  <c r="J350" i="1"/>
  <c r="D350" i="1"/>
  <c r="C350" i="1"/>
  <c r="J349" i="1"/>
  <c r="D349" i="1"/>
  <c r="C349" i="1"/>
  <c r="J348" i="1"/>
  <c r="D348" i="1"/>
  <c r="C348" i="1"/>
  <c r="J347" i="1"/>
  <c r="D347" i="1"/>
  <c r="C347" i="1"/>
  <c r="J346" i="1"/>
  <c r="D346" i="1"/>
  <c r="C346" i="1"/>
  <c r="J345" i="1"/>
  <c r="D345" i="1"/>
  <c r="C345" i="1"/>
  <c r="J344" i="1"/>
  <c r="D344" i="1"/>
  <c r="C344" i="1"/>
  <c r="J343" i="1"/>
  <c r="D343" i="1"/>
  <c r="C343" i="1"/>
  <c r="J342" i="1"/>
  <c r="D342" i="1"/>
  <c r="C342" i="1"/>
  <c r="J341" i="1"/>
  <c r="D341" i="1"/>
  <c r="C341" i="1"/>
  <c r="J340" i="1"/>
  <c r="D340" i="1"/>
  <c r="C340" i="1"/>
  <c r="J339" i="1"/>
  <c r="D339" i="1"/>
  <c r="C339" i="1"/>
  <c r="J338" i="1"/>
  <c r="D338" i="1"/>
  <c r="C338" i="1"/>
  <c r="J337" i="1"/>
  <c r="D337" i="1"/>
  <c r="C337" i="1"/>
  <c r="J336" i="1"/>
  <c r="D336" i="1"/>
  <c r="C336" i="1"/>
  <c r="J335" i="1"/>
  <c r="D335" i="1"/>
  <c r="C335" i="1"/>
  <c r="J334" i="1"/>
  <c r="D334" i="1"/>
  <c r="C334" i="1"/>
  <c r="J333" i="1"/>
  <c r="D333" i="1"/>
  <c r="C333" i="1"/>
  <c r="J332" i="1"/>
  <c r="D332" i="1"/>
  <c r="C332" i="1"/>
  <c r="J331" i="1"/>
  <c r="D331" i="1"/>
  <c r="C331" i="1"/>
  <c r="J330" i="1"/>
  <c r="D330" i="1"/>
  <c r="C330" i="1"/>
  <c r="J329" i="1"/>
  <c r="D329" i="1"/>
  <c r="C329" i="1"/>
  <c r="J328" i="1"/>
  <c r="D328" i="1"/>
  <c r="C328" i="1"/>
  <c r="J327" i="1"/>
  <c r="D327" i="1"/>
  <c r="C327" i="1"/>
  <c r="J326" i="1"/>
  <c r="D326" i="1"/>
  <c r="C326" i="1"/>
  <c r="J325" i="1"/>
  <c r="D325" i="1"/>
  <c r="C325" i="1"/>
  <c r="J324" i="1"/>
  <c r="D324" i="1"/>
  <c r="C324" i="1"/>
  <c r="J323" i="1"/>
  <c r="D323" i="1"/>
  <c r="C323" i="1"/>
  <c r="J322" i="1"/>
  <c r="D322" i="1"/>
  <c r="C322" i="1"/>
  <c r="J321" i="1"/>
  <c r="D321" i="1"/>
  <c r="C321" i="1"/>
  <c r="J320" i="1"/>
  <c r="D320" i="1"/>
  <c r="C320" i="1"/>
  <c r="J319" i="1"/>
  <c r="D319" i="1"/>
  <c r="C319" i="1"/>
  <c r="J318" i="1"/>
  <c r="D318" i="1"/>
  <c r="C318" i="1"/>
  <c r="J317" i="1"/>
  <c r="D317" i="1"/>
  <c r="C317" i="1"/>
  <c r="J316" i="1"/>
  <c r="D316" i="1"/>
  <c r="C316" i="1"/>
  <c r="J315" i="1"/>
  <c r="D315" i="1"/>
  <c r="C315" i="1"/>
  <c r="J314" i="1"/>
  <c r="D314" i="1"/>
  <c r="C314" i="1"/>
  <c r="J313" i="1"/>
  <c r="D313" i="1"/>
  <c r="C313" i="1"/>
  <c r="J312" i="1"/>
  <c r="D312" i="1"/>
  <c r="C312" i="1"/>
  <c r="J311" i="1"/>
  <c r="D311" i="1"/>
  <c r="C311" i="1"/>
  <c r="J310" i="1"/>
  <c r="D310" i="1"/>
  <c r="C310" i="1"/>
  <c r="J309" i="1"/>
  <c r="D309" i="1"/>
  <c r="C309" i="1"/>
  <c r="J308" i="1"/>
  <c r="D308" i="1"/>
  <c r="C308" i="1"/>
  <c r="J307" i="1"/>
  <c r="D307" i="1"/>
  <c r="C307" i="1"/>
  <c r="J306" i="1"/>
  <c r="D306" i="1"/>
  <c r="C306" i="1"/>
  <c r="J305" i="1"/>
  <c r="D305" i="1"/>
  <c r="C305" i="1"/>
  <c r="J304" i="1"/>
  <c r="D304" i="1"/>
  <c r="C304" i="1"/>
  <c r="J303" i="1"/>
  <c r="D303" i="1"/>
  <c r="C303" i="1"/>
  <c r="J302" i="1"/>
  <c r="D302" i="1"/>
  <c r="C302" i="1"/>
  <c r="M301" i="1"/>
  <c r="J301" i="1"/>
  <c r="D301" i="1"/>
  <c r="C301" i="1"/>
  <c r="J300" i="1"/>
  <c r="D300" i="1"/>
  <c r="C300" i="1"/>
  <c r="J299" i="1"/>
  <c r="D299" i="1"/>
  <c r="C299" i="1"/>
  <c r="J298" i="1"/>
  <c r="D298" i="1"/>
  <c r="C298" i="1"/>
  <c r="J297" i="1"/>
  <c r="D297" i="1"/>
  <c r="C297" i="1"/>
  <c r="J296" i="1"/>
  <c r="D296" i="1"/>
  <c r="C296" i="1"/>
  <c r="J295" i="1"/>
  <c r="D295" i="1"/>
  <c r="C295" i="1"/>
  <c r="J294" i="1"/>
  <c r="D294" i="1"/>
  <c r="C294" i="1"/>
  <c r="J293" i="1"/>
  <c r="D293" i="1"/>
  <c r="C293" i="1"/>
  <c r="J292" i="1"/>
  <c r="D292" i="1"/>
  <c r="C292" i="1"/>
  <c r="J291" i="1"/>
  <c r="D291" i="1"/>
  <c r="C291" i="1"/>
  <c r="J290" i="1"/>
  <c r="D290" i="1"/>
  <c r="C290" i="1"/>
  <c r="J289" i="1"/>
  <c r="D289" i="1"/>
  <c r="C289" i="1"/>
  <c r="J288" i="1"/>
  <c r="D288" i="1"/>
  <c r="C288" i="1"/>
  <c r="J287" i="1"/>
  <c r="D287" i="1"/>
  <c r="C287" i="1"/>
  <c r="J286" i="1"/>
  <c r="D286" i="1"/>
  <c r="C286" i="1"/>
  <c r="J285" i="1"/>
  <c r="D285" i="1"/>
  <c r="C285" i="1"/>
  <c r="J284" i="1"/>
  <c r="D284" i="1"/>
  <c r="C284" i="1"/>
  <c r="J283" i="1"/>
  <c r="D283" i="1"/>
  <c r="C283" i="1"/>
  <c r="J282" i="1"/>
  <c r="D282" i="1"/>
  <c r="C282" i="1"/>
  <c r="J281" i="1"/>
  <c r="D281" i="1"/>
  <c r="C281" i="1"/>
  <c r="J280" i="1"/>
  <c r="D280" i="1"/>
  <c r="C280" i="1"/>
  <c r="J279" i="1"/>
  <c r="D279" i="1"/>
  <c r="C279" i="1"/>
  <c r="J278" i="1"/>
  <c r="D278" i="1"/>
  <c r="C278" i="1"/>
  <c r="J277" i="1"/>
  <c r="D277" i="1"/>
  <c r="C277" i="1"/>
  <c r="J276" i="1"/>
  <c r="D276" i="1"/>
  <c r="C276" i="1"/>
  <c r="J275" i="1"/>
  <c r="D275" i="1"/>
  <c r="C275" i="1"/>
  <c r="J274" i="1"/>
  <c r="D274" i="1"/>
  <c r="C274" i="1"/>
  <c r="J273" i="1"/>
  <c r="D273" i="1"/>
  <c r="C273" i="1"/>
  <c r="J272" i="1"/>
  <c r="D272" i="1"/>
  <c r="C272" i="1"/>
  <c r="J271" i="1"/>
  <c r="D271" i="1"/>
  <c r="C271" i="1"/>
  <c r="J270" i="1"/>
  <c r="D270" i="1"/>
  <c r="C270" i="1"/>
  <c r="J269" i="1"/>
  <c r="D269" i="1"/>
  <c r="C269" i="1"/>
  <c r="J268" i="1"/>
  <c r="D268" i="1"/>
  <c r="C268" i="1"/>
  <c r="J267" i="1"/>
  <c r="D267" i="1"/>
  <c r="C267" i="1"/>
  <c r="J266" i="1"/>
  <c r="D266" i="1"/>
  <c r="C266" i="1"/>
  <c r="I265" i="1"/>
  <c r="J265" i="1" s="1"/>
  <c r="H265" i="1"/>
  <c r="G265" i="1"/>
  <c r="D265" i="1"/>
  <c r="C265" i="1"/>
  <c r="I264" i="1"/>
  <c r="J264" i="1" s="1"/>
  <c r="H264" i="1"/>
  <c r="G264" i="1"/>
  <c r="D264" i="1"/>
  <c r="C264" i="1"/>
  <c r="I263" i="1"/>
  <c r="J263" i="1" s="1"/>
  <c r="H263" i="1"/>
  <c r="G263" i="1"/>
  <c r="D263" i="1"/>
  <c r="C263" i="1"/>
  <c r="I262" i="1"/>
  <c r="J262" i="1" s="1"/>
  <c r="H262" i="1"/>
  <c r="G262" i="1"/>
  <c r="D262" i="1"/>
  <c r="C262" i="1"/>
  <c r="I261" i="1"/>
  <c r="J261" i="1" s="1"/>
  <c r="H261" i="1"/>
  <c r="G261" i="1"/>
  <c r="D261" i="1"/>
  <c r="C261" i="1"/>
  <c r="I260" i="1"/>
  <c r="J260" i="1" s="1"/>
  <c r="H260" i="1"/>
  <c r="G260" i="1"/>
  <c r="D260" i="1"/>
  <c r="C260" i="1"/>
  <c r="I259" i="1"/>
  <c r="J259" i="1" s="1"/>
  <c r="H259" i="1"/>
  <c r="G259" i="1"/>
  <c r="D259" i="1"/>
  <c r="C259" i="1"/>
  <c r="I258" i="1"/>
  <c r="J258" i="1" s="1"/>
  <c r="H258" i="1"/>
  <c r="G258" i="1"/>
  <c r="D258" i="1"/>
  <c r="C258" i="1"/>
  <c r="I257" i="1"/>
  <c r="J257" i="1" s="1"/>
  <c r="H257" i="1"/>
  <c r="G257" i="1"/>
  <c r="D257" i="1"/>
  <c r="C257" i="1"/>
  <c r="I256" i="1"/>
  <c r="J256" i="1" s="1"/>
  <c r="H256" i="1"/>
  <c r="G256" i="1"/>
  <c r="D256" i="1"/>
  <c r="C256" i="1"/>
  <c r="I255" i="1"/>
  <c r="J255" i="1" s="1"/>
  <c r="H255" i="1"/>
  <c r="G255" i="1"/>
  <c r="D255" i="1"/>
  <c r="C255" i="1"/>
  <c r="I254" i="1"/>
  <c r="J254" i="1" s="1"/>
  <c r="H254" i="1"/>
  <c r="G254" i="1"/>
  <c r="D254" i="1"/>
  <c r="C254" i="1"/>
  <c r="J253" i="1"/>
  <c r="H253" i="1"/>
  <c r="G253" i="1"/>
  <c r="D253" i="1"/>
  <c r="C253" i="1"/>
  <c r="I252" i="1"/>
  <c r="J252" i="1" s="1"/>
  <c r="H252" i="1"/>
  <c r="G252" i="1"/>
  <c r="D252" i="1"/>
  <c r="C252" i="1"/>
  <c r="I251" i="1"/>
  <c r="J251" i="1" s="1"/>
  <c r="H251" i="1"/>
  <c r="G251" i="1"/>
  <c r="D251" i="1"/>
  <c r="C251" i="1"/>
  <c r="I250" i="1"/>
  <c r="J250" i="1" s="1"/>
  <c r="H250" i="1"/>
  <c r="G250" i="1"/>
  <c r="D250" i="1"/>
  <c r="C250" i="1"/>
  <c r="I249" i="1"/>
  <c r="J249" i="1" s="1"/>
  <c r="H249" i="1"/>
  <c r="G249" i="1"/>
  <c r="D249" i="1"/>
  <c r="C249" i="1"/>
  <c r="I248" i="1"/>
  <c r="J248" i="1" s="1"/>
  <c r="H248" i="1"/>
  <c r="G248" i="1"/>
  <c r="D248" i="1"/>
  <c r="C248" i="1"/>
  <c r="I247" i="1"/>
  <c r="J247" i="1" s="1"/>
  <c r="H247" i="1"/>
  <c r="G247" i="1"/>
  <c r="D247" i="1"/>
  <c r="C247" i="1"/>
  <c r="I246" i="1"/>
  <c r="J246" i="1" s="1"/>
  <c r="H246" i="1"/>
  <c r="G246" i="1"/>
  <c r="D246" i="1"/>
  <c r="C246" i="1"/>
  <c r="I245" i="1"/>
  <c r="J245" i="1" s="1"/>
  <c r="H245" i="1"/>
  <c r="G245" i="1"/>
  <c r="D245" i="1"/>
  <c r="C245" i="1"/>
  <c r="I244" i="1"/>
  <c r="J244" i="1" s="1"/>
  <c r="H244" i="1"/>
  <c r="G244" i="1"/>
  <c r="D244" i="1"/>
  <c r="C244" i="1"/>
  <c r="I243" i="1"/>
  <c r="J243" i="1" s="1"/>
  <c r="H243" i="1"/>
  <c r="G243" i="1"/>
  <c r="D243" i="1"/>
  <c r="C243" i="1"/>
  <c r="I242" i="1"/>
  <c r="J242" i="1" s="1"/>
  <c r="H242" i="1"/>
  <c r="G242" i="1"/>
  <c r="D242" i="1"/>
  <c r="C242" i="1"/>
  <c r="I241" i="1"/>
  <c r="J241" i="1" s="1"/>
  <c r="H241" i="1"/>
  <c r="G241" i="1"/>
  <c r="D241" i="1"/>
  <c r="C241" i="1"/>
  <c r="I240" i="1"/>
  <c r="J240" i="1" s="1"/>
  <c r="H240" i="1"/>
  <c r="G240" i="1"/>
  <c r="D240" i="1"/>
  <c r="C240" i="1"/>
  <c r="I239" i="1"/>
  <c r="J239" i="1" s="1"/>
  <c r="H239" i="1"/>
  <c r="G239" i="1"/>
  <c r="D239" i="1"/>
  <c r="C239" i="1"/>
  <c r="I238" i="1"/>
  <c r="J238" i="1" s="1"/>
  <c r="H238" i="1"/>
  <c r="G238" i="1"/>
  <c r="D238" i="1"/>
  <c r="C238" i="1"/>
  <c r="I237" i="1"/>
  <c r="J237" i="1" s="1"/>
  <c r="H237" i="1"/>
  <c r="G237" i="1"/>
  <c r="D237" i="1"/>
  <c r="C237" i="1"/>
  <c r="I236" i="1"/>
  <c r="J236" i="1" s="1"/>
  <c r="H236" i="1"/>
  <c r="G236" i="1"/>
  <c r="D236" i="1"/>
  <c r="C236" i="1"/>
  <c r="I235" i="1"/>
  <c r="J235" i="1" s="1"/>
  <c r="H235" i="1"/>
  <c r="G235" i="1"/>
  <c r="D235" i="1"/>
  <c r="C235" i="1"/>
  <c r="I234" i="1"/>
  <c r="J234" i="1" s="1"/>
  <c r="H234" i="1"/>
  <c r="G234" i="1"/>
  <c r="D234" i="1"/>
  <c r="C234" i="1"/>
  <c r="I233" i="1"/>
  <c r="J233" i="1" s="1"/>
  <c r="H233" i="1"/>
  <c r="G233" i="1"/>
  <c r="D233" i="1"/>
  <c r="C233" i="1"/>
  <c r="I232" i="1"/>
  <c r="J232" i="1" s="1"/>
  <c r="H232" i="1"/>
  <c r="G232" i="1"/>
  <c r="D232" i="1"/>
  <c r="C232" i="1"/>
  <c r="I231" i="1"/>
  <c r="J231" i="1" s="1"/>
  <c r="H231" i="1"/>
  <c r="G231" i="1"/>
  <c r="D231" i="1"/>
  <c r="C231" i="1"/>
  <c r="I230" i="1"/>
  <c r="J230" i="1" s="1"/>
  <c r="H230" i="1"/>
  <c r="G230" i="1"/>
  <c r="D230" i="1"/>
  <c r="C230" i="1"/>
  <c r="I229" i="1"/>
  <c r="J229" i="1" s="1"/>
  <c r="H229" i="1"/>
  <c r="G229" i="1"/>
  <c r="D229" i="1"/>
  <c r="C229" i="1"/>
  <c r="I228" i="1"/>
  <c r="J228" i="1" s="1"/>
  <c r="H228" i="1"/>
  <c r="G228" i="1"/>
  <c r="D228" i="1"/>
  <c r="C228" i="1"/>
  <c r="I227" i="1"/>
  <c r="J227" i="1" s="1"/>
  <c r="H227" i="1"/>
  <c r="G227" i="1"/>
  <c r="D227" i="1"/>
  <c r="C227" i="1"/>
  <c r="I226" i="1"/>
  <c r="J226" i="1" s="1"/>
  <c r="H226" i="1"/>
  <c r="G226" i="1"/>
  <c r="D226" i="1"/>
  <c r="C226" i="1"/>
  <c r="I225" i="1"/>
  <c r="J225" i="1" s="1"/>
  <c r="H225" i="1"/>
  <c r="G225" i="1"/>
  <c r="D225" i="1"/>
  <c r="C225" i="1"/>
  <c r="I224" i="1"/>
  <c r="J224" i="1" s="1"/>
  <c r="H224" i="1"/>
  <c r="G224" i="1"/>
  <c r="D224" i="1"/>
  <c r="C224" i="1"/>
  <c r="I223" i="1"/>
  <c r="J223" i="1" s="1"/>
  <c r="H223" i="1"/>
  <c r="G223" i="1"/>
  <c r="D223" i="1"/>
  <c r="C223" i="1"/>
  <c r="I222" i="1"/>
  <c r="J222" i="1" s="1"/>
  <c r="H222" i="1"/>
  <c r="G222" i="1"/>
  <c r="D222" i="1"/>
  <c r="C222" i="1"/>
  <c r="I221" i="1"/>
  <c r="J221" i="1" s="1"/>
  <c r="H221" i="1"/>
  <c r="G221" i="1"/>
  <c r="D221" i="1"/>
  <c r="C221" i="1"/>
  <c r="I220" i="1"/>
  <c r="J220" i="1" s="1"/>
  <c r="H220" i="1"/>
  <c r="G220" i="1"/>
  <c r="D220" i="1"/>
  <c r="C220" i="1"/>
  <c r="I219" i="1"/>
  <c r="J219" i="1" s="1"/>
  <c r="H219" i="1"/>
  <c r="G219" i="1"/>
  <c r="D219" i="1"/>
  <c r="C219" i="1"/>
  <c r="I218" i="1"/>
  <c r="J218" i="1" s="1"/>
  <c r="H218" i="1"/>
  <c r="G218" i="1"/>
  <c r="D218" i="1"/>
  <c r="C218" i="1"/>
  <c r="I217" i="1"/>
  <c r="J217" i="1" s="1"/>
  <c r="H217" i="1"/>
  <c r="G217" i="1"/>
  <c r="D217" i="1"/>
  <c r="C217" i="1"/>
  <c r="I216" i="1"/>
  <c r="J216" i="1" s="1"/>
  <c r="H216" i="1"/>
  <c r="G216" i="1"/>
  <c r="D216" i="1"/>
  <c r="C216" i="1"/>
  <c r="I215" i="1"/>
  <c r="J215" i="1" s="1"/>
  <c r="H215" i="1"/>
  <c r="G215" i="1"/>
  <c r="D215" i="1"/>
  <c r="C215" i="1"/>
  <c r="J214" i="1"/>
  <c r="H214" i="1"/>
  <c r="G214" i="1"/>
  <c r="D214" i="1"/>
  <c r="C214" i="1"/>
  <c r="J213" i="1"/>
  <c r="H213" i="1"/>
  <c r="G213" i="1"/>
  <c r="D213" i="1"/>
  <c r="C213" i="1"/>
  <c r="I212" i="1"/>
  <c r="J212" i="1" s="1"/>
  <c r="H212" i="1"/>
  <c r="G212" i="1"/>
  <c r="D212" i="1"/>
  <c r="C212" i="1"/>
  <c r="I211" i="1"/>
  <c r="J211" i="1" s="1"/>
  <c r="H211" i="1"/>
  <c r="G211" i="1"/>
  <c r="D211" i="1"/>
  <c r="C211" i="1"/>
  <c r="I210" i="1"/>
  <c r="J210" i="1" s="1"/>
  <c r="H210" i="1"/>
  <c r="G210" i="1"/>
  <c r="D210" i="1"/>
  <c r="C210" i="1"/>
  <c r="I209" i="1"/>
  <c r="J209" i="1" s="1"/>
  <c r="H209" i="1"/>
  <c r="G209" i="1"/>
  <c r="D209" i="1"/>
  <c r="C209" i="1"/>
  <c r="I208" i="1"/>
  <c r="J208" i="1" s="1"/>
  <c r="H208" i="1"/>
  <c r="G208" i="1"/>
  <c r="D208" i="1"/>
  <c r="C208" i="1"/>
  <c r="I207" i="1"/>
  <c r="J207" i="1" s="1"/>
  <c r="H207" i="1"/>
  <c r="G207" i="1"/>
  <c r="D207" i="1"/>
  <c r="C207" i="1"/>
  <c r="I206" i="1"/>
  <c r="J206" i="1" s="1"/>
  <c r="H206" i="1"/>
  <c r="G206" i="1"/>
  <c r="D206" i="1"/>
  <c r="C206" i="1"/>
  <c r="I205" i="1"/>
  <c r="J205" i="1" s="1"/>
  <c r="H205" i="1"/>
  <c r="G205" i="1"/>
  <c r="D205" i="1"/>
  <c r="C205" i="1"/>
  <c r="I204" i="1"/>
  <c r="J204" i="1" s="1"/>
  <c r="H204" i="1"/>
  <c r="G204" i="1"/>
  <c r="D204" i="1"/>
  <c r="C204" i="1"/>
  <c r="I203" i="1"/>
  <c r="J203" i="1" s="1"/>
  <c r="H203" i="1"/>
  <c r="G203" i="1"/>
  <c r="D203" i="1"/>
  <c r="C203" i="1"/>
  <c r="I202" i="1"/>
  <c r="J202" i="1" s="1"/>
  <c r="H202" i="1"/>
  <c r="G202" i="1"/>
  <c r="D202" i="1"/>
  <c r="C202" i="1"/>
  <c r="I201" i="1"/>
  <c r="J201" i="1" s="1"/>
  <c r="H201" i="1"/>
  <c r="G201" i="1"/>
  <c r="D201" i="1"/>
  <c r="C201" i="1"/>
  <c r="I200" i="1"/>
  <c r="J200" i="1" s="1"/>
  <c r="H200" i="1"/>
  <c r="G200" i="1"/>
  <c r="D200" i="1"/>
  <c r="C200" i="1"/>
  <c r="I199" i="1"/>
  <c r="J199" i="1" s="1"/>
  <c r="H199" i="1"/>
  <c r="G199" i="1"/>
  <c r="D199" i="1"/>
  <c r="C199" i="1"/>
  <c r="I198" i="1"/>
  <c r="J198" i="1" s="1"/>
  <c r="H198" i="1"/>
  <c r="G198" i="1"/>
  <c r="D198" i="1"/>
  <c r="C198" i="1"/>
  <c r="I197" i="1"/>
  <c r="J197" i="1" s="1"/>
  <c r="H197" i="1"/>
  <c r="G197" i="1"/>
  <c r="D197" i="1"/>
  <c r="C197" i="1"/>
  <c r="I196" i="1"/>
  <c r="J196" i="1" s="1"/>
  <c r="H196" i="1"/>
  <c r="G196" i="1"/>
  <c r="D196" i="1"/>
  <c r="C196" i="1"/>
  <c r="I195" i="1"/>
  <c r="J195" i="1" s="1"/>
  <c r="H195" i="1"/>
  <c r="G195" i="1"/>
  <c r="D195" i="1"/>
  <c r="C195" i="1"/>
  <c r="I194" i="1"/>
  <c r="J194" i="1" s="1"/>
  <c r="H194" i="1"/>
  <c r="G194" i="1"/>
  <c r="D194" i="1"/>
  <c r="C194" i="1"/>
  <c r="I193" i="1"/>
  <c r="J193" i="1" s="1"/>
  <c r="H193" i="1"/>
  <c r="G193" i="1"/>
  <c r="D193" i="1"/>
  <c r="C193" i="1"/>
  <c r="I192" i="1"/>
  <c r="J192" i="1" s="1"/>
  <c r="H192" i="1"/>
  <c r="G192" i="1"/>
  <c r="D192" i="1"/>
  <c r="C192" i="1"/>
  <c r="I191" i="1"/>
  <c r="J191" i="1" s="1"/>
  <c r="H191" i="1"/>
  <c r="G191" i="1"/>
  <c r="D191" i="1"/>
  <c r="C191" i="1"/>
  <c r="I190" i="1"/>
  <c r="J190" i="1" s="1"/>
  <c r="H190" i="1"/>
  <c r="G190" i="1"/>
  <c r="D190" i="1"/>
  <c r="C190" i="1"/>
  <c r="I189" i="1"/>
  <c r="J189" i="1" s="1"/>
  <c r="H189" i="1"/>
  <c r="G189" i="1"/>
  <c r="D189" i="1"/>
  <c r="C189" i="1"/>
  <c r="I188" i="1"/>
  <c r="J188" i="1" s="1"/>
  <c r="H188" i="1"/>
  <c r="G188" i="1"/>
  <c r="D188" i="1"/>
  <c r="C188" i="1"/>
  <c r="I187" i="1"/>
  <c r="J187" i="1" s="1"/>
  <c r="H187" i="1"/>
  <c r="G187" i="1"/>
  <c r="D187" i="1"/>
  <c r="C187" i="1"/>
  <c r="I186" i="1"/>
  <c r="J186" i="1" s="1"/>
  <c r="H186" i="1"/>
  <c r="G186" i="1"/>
  <c r="D186" i="1"/>
  <c r="C186" i="1"/>
  <c r="I185" i="1"/>
  <c r="J185" i="1" s="1"/>
  <c r="H185" i="1"/>
  <c r="G185" i="1"/>
  <c r="D185" i="1"/>
  <c r="C185" i="1"/>
  <c r="I184" i="1"/>
  <c r="J184" i="1" s="1"/>
  <c r="H184" i="1"/>
  <c r="G184" i="1"/>
  <c r="D184" i="1"/>
  <c r="C184" i="1"/>
  <c r="I183" i="1"/>
  <c r="J183" i="1" s="1"/>
  <c r="H183" i="1"/>
  <c r="G183" i="1"/>
  <c r="D183" i="1"/>
  <c r="C183" i="1"/>
  <c r="I182" i="1"/>
  <c r="J182" i="1" s="1"/>
  <c r="H182" i="1"/>
  <c r="G182" i="1"/>
  <c r="D182" i="1"/>
  <c r="C182" i="1"/>
  <c r="I181" i="1"/>
  <c r="J181" i="1" s="1"/>
  <c r="H181" i="1"/>
  <c r="G181" i="1"/>
  <c r="D181" i="1"/>
  <c r="C181" i="1"/>
  <c r="I180" i="1"/>
  <c r="J180" i="1" s="1"/>
  <c r="H180" i="1"/>
  <c r="G180" i="1"/>
  <c r="D180" i="1"/>
  <c r="C180" i="1"/>
  <c r="I179" i="1"/>
  <c r="J179" i="1" s="1"/>
  <c r="H179" i="1"/>
  <c r="G179" i="1"/>
  <c r="D179" i="1"/>
  <c r="C179" i="1"/>
  <c r="I178" i="1"/>
  <c r="J178" i="1" s="1"/>
  <c r="H178" i="1"/>
  <c r="G178" i="1"/>
  <c r="D178" i="1"/>
  <c r="C178" i="1"/>
  <c r="I177" i="1"/>
  <c r="J177" i="1" s="1"/>
  <c r="H177" i="1"/>
  <c r="G177" i="1"/>
  <c r="D177" i="1"/>
  <c r="C177" i="1"/>
  <c r="I176" i="1"/>
  <c r="J176" i="1" s="1"/>
  <c r="H176" i="1"/>
  <c r="G176" i="1"/>
  <c r="D176" i="1"/>
  <c r="C176" i="1"/>
  <c r="I175" i="1"/>
  <c r="J175" i="1" s="1"/>
  <c r="H175" i="1"/>
  <c r="G175" i="1"/>
  <c r="D175" i="1"/>
  <c r="C175" i="1"/>
  <c r="I174" i="1"/>
  <c r="J174" i="1" s="1"/>
  <c r="H174" i="1"/>
  <c r="G174" i="1"/>
  <c r="D174" i="1"/>
  <c r="C174" i="1"/>
  <c r="I173" i="1"/>
  <c r="J173" i="1" s="1"/>
  <c r="H173" i="1"/>
  <c r="G173" i="1"/>
  <c r="D173" i="1"/>
  <c r="C173" i="1"/>
  <c r="I172" i="1"/>
  <c r="J172" i="1" s="1"/>
  <c r="H172" i="1"/>
  <c r="G172" i="1"/>
  <c r="D172" i="1"/>
  <c r="C172" i="1"/>
  <c r="I171" i="1"/>
  <c r="J171" i="1" s="1"/>
  <c r="H171" i="1"/>
  <c r="G171" i="1"/>
  <c r="D171" i="1"/>
  <c r="C171" i="1"/>
  <c r="I170" i="1"/>
  <c r="J170" i="1" s="1"/>
  <c r="H170" i="1"/>
  <c r="G170" i="1"/>
  <c r="D170" i="1"/>
  <c r="C170" i="1"/>
  <c r="I169" i="1"/>
  <c r="J169" i="1" s="1"/>
  <c r="H169" i="1"/>
  <c r="G169" i="1"/>
  <c r="D169" i="1"/>
  <c r="C169" i="1"/>
  <c r="I168" i="1"/>
  <c r="J168" i="1" s="1"/>
  <c r="H168" i="1"/>
  <c r="G168" i="1"/>
  <c r="D168" i="1"/>
  <c r="C168" i="1"/>
  <c r="I167" i="1"/>
  <c r="J167" i="1" s="1"/>
  <c r="H167" i="1"/>
  <c r="G167" i="1"/>
  <c r="D167" i="1"/>
  <c r="C167" i="1"/>
  <c r="I166" i="1"/>
  <c r="J166" i="1" s="1"/>
  <c r="H166" i="1"/>
  <c r="G166" i="1"/>
  <c r="D166" i="1"/>
  <c r="C166" i="1"/>
  <c r="I165" i="1"/>
  <c r="J165" i="1" s="1"/>
  <c r="H165" i="1"/>
  <c r="G165" i="1"/>
  <c r="D165" i="1"/>
  <c r="C165" i="1"/>
  <c r="I164" i="1"/>
  <c r="J164" i="1" s="1"/>
  <c r="H164" i="1"/>
  <c r="G164" i="1"/>
  <c r="D164" i="1"/>
  <c r="C164" i="1"/>
  <c r="I163" i="1"/>
  <c r="J163" i="1" s="1"/>
  <c r="H163" i="1"/>
  <c r="G163" i="1"/>
  <c r="D163" i="1"/>
  <c r="C163" i="1"/>
  <c r="I162" i="1"/>
  <c r="J162" i="1" s="1"/>
  <c r="H162" i="1"/>
  <c r="G162" i="1"/>
  <c r="D162" i="1"/>
  <c r="C162" i="1"/>
  <c r="I161" i="1"/>
  <c r="J161" i="1" s="1"/>
  <c r="H161" i="1"/>
  <c r="G161" i="1"/>
  <c r="D161" i="1"/>
  <c r="C161" i="1"/>
  <c r="I160" i="1"/>
  <c r="J160" i="1" s="1"/>
  <c r="H160" i="1"/>
  <c r="G160" i="1"/>
  <c r="D160" i="1"/>
  <c r="C160" i="1"/>
  <c r="I159" i="1"/>
  <c r="J159" i="1" s="1"/>
  <c r="H159" i="1"/>
  <c r="G159" i="1"/>
  <c r="D159" i="1"/>
  <c r="C159" i="1"/>
  <c r="I158" i="1"/>
  <c r="J158" i="1" s="1"/>
  <c r="H158" i="1"/>
  <c r="G158" i="1"/>
  <c r="D158" i="1"/>
  <c r="C158" i="1"/>
  <c r="J157" i="1"/>
  <c r="H157" i="1"/>
  <c r="G157" i="1"/>
  <c r="D157" i="1"/>
  <c r="C157" i="1"/>
  <c r="J156" i="1"/>
  <c r="H156" i="1"/>
  <c r="G156" i="1"/>
  <c r="D156" i="1"/>
  <c r="C156" i="1"/>
  <c r="I155" i="1"/>
  <c r="J155" i="1" s="1"/>
  <c r="H155" i="1"/>
  <c r="G155" i="1"/>
  <c r="D155" i="1"/>
  <c r="C155" i="1"/>
  <c r="I154" i="1"/>
  <c r="J154" i="1" s="1"/>
  <c r="H154" i="1"/>
  <c r="G154" i="1"/>
  <c r="D154" i="1"/>
  <c r="C154" i="1"/>
  <c r="I153" i="1"/>
  <c r="J153" i="1" s="1"/>
  <c r="H153" i="1"/>
  <c r="G153" i="1"/>
  <c r="D153" i="1"/>
  <c r="C153" i="1"/>
  <c r="I152" i="1"/>
  <c r="J152" i="1" s="1"/>
  <c r="H152" i="1"/>
  <c r="G152" i="1"/>
  <c r="D152" i="1"/>
  <c r="C152" i="1"/>
  <c r="I151" i="1"/>
  <c r="J151" i="1" s="1"/>
  <c r="H151" i="1"/>
  <c r="G151" i="1"/>
  <c r="D151" i="1"/>
  <c r="C151" i="1"/>
  <c r="I150" i="1"/>
  <c r="J150" i="1" s="1"/>
  <c r="H150" i="1"/>
  <c r="G150" i="1"/>
  <c r="D150" i="1"/>
  <c r="C150" i="1"/>
  <c r="I149" i="1"/>
  <c r="J149" i="1" s="1"/>
  <c r="H149" i="1"/>
  <c r="G149" i="1"/>
  <c r="D149" i="1"/>
  <c r="C149" i="1"/>
  <c r="I148" i="1"/>
  <c r="J148" i="1" s="1"/>
  <c r="H148" i="1"/>
  <c r="G148" i="1"/>
  <c r="D148" i="1"/>
  <c r="C148" i="1"/>
  <c r="I147" i="1"/>
  <c r="J147" i="1" s="1"/>
  <c r="H147" i="1"/>
  <c r="G147" i="1"/>
  <c r="D147" i="1"/>
  <c r="C147" i="1"/>
  <c r="I146" i="1"/>
  <c r="J146" i="1" s="1"/>
  <c r="H146" i="1"/>
  <c r="G146" i="1"/>
  <c r="D146" i="1"/>
  <c r="C146" i="1"/>
  <c r="I145" i="1"/>
  <c r="J145" i="1" s="1"/>
  <c r="H145" i="1"/>
  <c r="G145" i="1"/>
  <c r="D145" i="1"/>
  <c r="C145" i="1"/>
  <c r="I144" i="1"/>
  <c r="J144" i="1" s="1"/>
  <c r="H144" i="1"/>
  <c r="G144" i="1"/>
  <c r="D144" i="1"/>
  <c r="C144" i="1"/>
  <c r="I143" i="1"/>
  <c r="J143" i="1" s="1"/>
  <c r="H143" i="1"/>
  <c r="G143" i="1"/>
  <c r="D143" i="1"/>
  <c r="C143" i="1"/>
  <c r="I142" i="1"/>
  <c r="J142" i="1" s="1"/>
  <c r="H142" i="1"/>
  <c r="G142" i="1"/>
  <c r="D142" i="1"/>
  <c r="C142" i="1"/>
  <c r="I141" i="1"/>
  <c r="J141" i="1" s="1"/>
  <c r="H141" i="1"/>
  <c r="G141" i="1"/>
  <c r="D141" i="1"/>
  <c r="C141" i="1"/>
  <c r="I140" i="1"/>
  <c r="J140" i="1" s="1"/>
  <c r="H140" i="1"/>
  <c r="G140" i="1"/>
  <c r="D140" i="1"/>
  <c r="C140" i="1"/>
  <c r="I139" i="1"/>
  <c r="J139" i="1" s="1"/>
  <c r="H139" i="1"/>
  <c r="G139" i="1"/>
  <c r="D139" i="1"/>
  <c r="C139" i="1"/>
  <c r="I138" i="1"/>
  <c r="J138" i="1" s="1"/>
  <c r="H138" i="1"/>
  <c r="G138" i="1"/>
  <c r="D138" i="1"/>
  <c r="C138" i="1"/>
  <c r="I137" i="1"/>
  <c r="J137" i="1" s="1"/>
  <c r="H137" i="1"/>
  <c r="G137" i="1"/>
  <c r="D137" i="1"/>
  <c r="C137" i="1"/>
  <c r="I136" i="1"/>
  <c r="J136" i="1" s="1"/>
  <c r="H136" i="1"/>
  <c r="G136" i="1"/>
  <c r="D136" i="1"/>
  <c r="C136" i="1"/>
  <c r="I135" i="1"/>
  <c r="J135" i="1" s="1"/>
  <c r="H135" i="1"/>
  <c r="G135" i="1"/>
  <c r="D135" i="1"/>
  <c r="C135" i="1"/>
  <c r="I134" i="1"/>
  <c r="J134" i="1" s="1"/>
  <c r="H134" i="1"/>
  <c r="G134" i="1"/>
  <c r="D134" i="1"/>
  <c r="C134" i="1"/>
  <c r="I133" i="1"/>
  <c r="J133" i="1" s="1"/>
  <c r="H133" i="1"/>
  <c r="G133" i="1"/>
  <c r="D133" i="1"/>
  <c r="C133" i="1"/>
  <c r="I132" i="1"/>
  <c r="J132" i="1" s="1"/>
  <c r="H132" i="1"/>
  <c r="G132" i="1"/>
  <c r="D132" i="1"/>
  <c r="C132" i="1"/>
  <c r="I131" i="1"/>
  <c r="J131" i="1" s="1"/>
  <c r="H131" i="1"/>
  <c r="G131" i="1"/>
  <c r="D131" i="1"/>
  <c r="C131" i="1"/>
  <c r="I130" i="1"/>
  <c r="J130" i="1" s="1"/>
  <c r="H130" i="1"/>
  <c r="G130" i="1"/>
  <c r="D130" i="1"/>
  <c r="C130" i="1"/>
  <c r="I129" i="1"/>
  <c r="J129" i="1" s="1"/>
  <c r="H129" i="1"/>
  <c r="G129" i="1"/>
  <c r="D129" i="1"/>
  <c r="C129" i="1"/>
  <c r="I128" i="1"/>
  <c r="J128" i="1" s="1"/>
  <c r="H128" i="1"/>
  <c r="G128" i="1"/>
  <c r="D128" i="1"/>
  <c r="C128" i="1"/>
  <c r="I127" i="1"/>
  <c r="J127" i="1" s="1"/>
  <c r="H127" i="1"/>
  <c r="G127" i="1"/>
  <c r="D127" i="1"/>
  <c r="C127" i="1"/>
  <c r="I126" i="1"/>
  <c r="J126" i="1" s="1"/>
  <c r="H126" i="1"/>
  <c r="G126" i="1"/>
  <c r="D126" i="1"/>
  <c r="C126" i="1"/>
  <c r="I125" i="1"/>
  <c r="J125" i="1" s="1"/>
  <c r="H125" i="1"/>
  <c r="G125" i="1"/>
  <c r="D125" i="1"/>
  <c r="C125" i="1"/>
  <c r="I124" i="1"/>
  <c r="J124" i="1" s="1"/>
  <c r="H124" i="1"/>
  <c r="D124" i="1"/>
  <c r="C124" i="1"/>
  <c r="J123" i="1"/>
  <c r="D123" i="1"/>
  <c r="C123" i="1"/>
  <c r="J122" i="1"/>
  <c r="D122" i="1"/>
  <c r="C122" i="1"/>
  <c r="J121" i="1"/>
  <c r="D121" i="1"/>
  <c r="C121" i="1"/>
  <c r="J120" i="1"/>
  <c r="D120" i="1"/>
  <c r="C120" i="1"/>
  <c r="J119" i="1"/>
  <c r="D119" i="1"/>
  <c r="C119" i="1"/>
  <c r="J118" i="1"/>
  <c r="D118" i="1"/>
  <c r="C118" i="1"/>
  <c r="J117" i="1"/>
  <c r="D117" i="1"/>
  <c r="C117" i="1"/>
  <c r="J116" i="1"/>
  <c r="D116" i="1"/>
  <c r="C116" i="1"/>
  <c r="J115" i="1"/>
  <c r="D115" i="1"/>
  <c r="C115" i="1"/>
  <c r="J114" i="1"/>
  <c r="D114" i="1"/>
  <c r="C114" i="1"/>
  <c r="J113" i="1"/>
  <c r="D113" i="1"/>
  <c r="C113" i="1"/>
  <c r="J112" i="1"/>
  <c r="D112" i="1"/>
  <c r="C112" i="1"/>
  <c r="J111" i="1"/>
  <c r="D111" i="1"/>
  <c r="C111" i="1"/>
  <c r="J110" i="1"/>
  <c r="D110" i="1"/>
  <c r="C110" i="1"/>
  <c r="J109" i="1"/>
  <c r="D109" i="1"/>
  <c r="C109" i="1"/>
  <c r="J108" i="1"/>
  <c r="D108" i="1"/>
  <c r="C108" i="1"/>
  <c r="J107" i="1"/>
  <c r="D107" i="1"/>
  <c r="C107" i="1"/>
  <c r="J106" i="1"/>
  <c r="D106" i="1"/>
  <c r="C106" i="1"/>
  <c r="J105" i="1"/>
  <c r="D105" i="1"/>
  <c r="C105" i="1"/>
  <c r="J104" i="1"/>
  <c r="D104" i="1"/>
  <c r="C104" i="1"/>
  <c r="J103" i="1"/>
  <c r="D103" i="1"/>
  <c r="C103" i="1"/>
  <c r="J102" i="1"/>
  <c r="D102" i="1"/>
  <c r="C102" i="1"/>
  <c r="J101" i="1"/>
  <c r="D101" i="1"/>
  <c r="C101" i="1"/>
  <c r="J100" i="1"/>
  <c r="D100" i="1"/>
  <c r="C100" i="1"/>
  <c r="J99" i="1"/>
  <c r="D99" i="1"/>
  <c r="C99" i="1"/>
  <c r="J98" i="1"/>
  <c r="D98" i="1"/>
  <c r="C98" i="1"/>
  <c r="J97" i="1"/>
  <c r="D97" i="1"/>
  <c r="C97" i="1"/>
  <c r="J96" i="1"/>
  <c r="D96" i="1"/>
  <c r="C96" i="1"/>
  <c r="J95" i="1"/>
  <c r="D95" i="1"/>
  <c r="C95" i="1"/>
  <c r="J94" i="1"/>
  <c r="D94" i="1"/>
  <c r="C94" i="1"/>
  <c r="J93" i="1"/>
  <c r="D93" i="1"/>
  <c r="C93" i="1"/>
  <c r="J92" i="1"/>
  <c r="D92" i="1"/>
  <c r="C92" i="1"/>
  <c r="J91" i="1"/>
  <c r="D91" i="1"/>
  <c r="C91" i="1"/>
  <c r="J90" i="1"/>
  <c r="D90" i="1"/>
  <c r="C90" i="1"/>
  <c r="J89" i="1"/>
  <c r="D89" i="1"/>
  <c r="C89" i="1"/>
  <c r="J88" i="1"/>
  <c r="D88" i="1"/>
  <c r="C88" i="1"/>
  <c r="J87" i="1"/>
  <c r="D87" i="1"/>
  <c r="C87" i="1"/>
  <c r="J86" i="1"/>
  <c r="D86" i="1"/>
  <c r="C86" i="1"/>
  <c r="J85" i="1"/>
  <c r="D85" i="1"/>
  <c r="C85" i="1"/>
  <c r="J84" i="1"/>
  <c r="D84" i="1"/>
  <c r="C84" i="1"/>
  <c r="J83" i="1"/>
  <c r="D83" i="1"/>
  <c r="C83" i="1"/>
  <c r="J82" i="1"/>
  <c r="D82" i="1"/>
  <c r="C82" i="1"/>
  <c r="J81" i="1"/>
  <c r="D81" i="1"/>
  <c r="C81" i="1"/>
  <c r="J80" i="1"/>
  <c r="D80" i="1"/>
  <c r="C80" i="1"/>
  <c r="J79" i="1"/>
  <c r="D79" i="1"/>
  <c r="C79" i="1"/>
  <c r="J78" i="1"/>
  <c r="D78" i="1"/>
  <c r="C78" i="1"/>
  <c r="J77" i="1"/>
  <c r="D77" i="1"/>
  <c r="C77" i="1"/>
  <c r="J76" i="1"/>
  <c r="D76" i="1"/>
  <c r="C76" i="1"/>
  <c r="J75" i="1"/>
  <c r="D75" i="1"/>
  <c r="C75" i="1"/>
  <c r="J74" i="1"/>
  <c r="D74" i="1"/>
  <c r="C74" i="1"/>
  <c r="J73" i="1"/>
  <c r="D73" i="1"/>
  <c r="C73" i="1"/>
  <c r="J72" i="1"/>
  <c r="D72" i="1"/>
  <c r="C72" i="1"/>
  <c r="J71" i="1"/>
  <c r="D71" i="1"/>
  <c r="C71" i="1"/>
  <c r="J70" i="1"/>
  <c r="D70" i="1"/>
  <c r="C70" i="1"/>
  <c r="J69" i="1"/>
  <c r="D69" i="1"/>
  <c r="C69" i="1"/>
  <c r="J68" i="1"/>
  <c r="D68" i="1"/>
  <c r="C68" i="1"/>
  <c r="J67" i="1"/>
  <c r="D67" i="1"/>
  <c r="C67" i="1"/>
  <c r="J66" i="1"/>
  <c r="D66" i="1"/>
  <c r="C66" i="1"/>
  <c r="J65" i="1"/>
  <c r="D65" i="1"/>
  <c r="C65" i="1"/>
  <c r="J64" i="1"/>
  <c r="D64" i="1"/>
  <c r="C64" i="1"/>
  <c r="J63" i="1"/>
  <c r="D63" i="1"/>
  <c r="C63" i="1"/>
  <c r="J62" i="1"/>
  <c r="D62" i="1"/>
  <c r="C62" i="1"/>
  <c r="J61" i="1"/>
  <c r="D61" i="1"/>
  <c r="C61" i="1"/>
  <c r="J60" i="1"/>
  <c r="D60" i="1"/>
  <c r="C60" i="1"/>
  <c r="J59" i="1"/>
  <c r="D59" i="1"/>
  <c r="C59" i="1"/>
  <c r="J58" i="1"/>
  <c r="D58" i="1"/>
  <c r="C58" i="1"/>
  <c r="J57" i="1"/>
  <c r="D57" i="1"/>
  <c r="C57" i="1"/>
  <c r="J56" i="1"/>
  <c r="D56" i="1"/>
  <c r="C56" i="1"/>
  <c r="J55" i="1"/>
  <c r="D55" i="1"/>
  <c r="C55" i="1"/>
  <c r="J54" i="1"/>
  <c r="D54" i="1"/>
  <c r="C54" i="1"/>
  <c r="J53" i="1"/>
  <c r="D53" i="1"/>
  <c r="C53" i="1"/>
  <c r="J52" i="1"/>
  <c r="D52" i="1"/>
  <c r="C52" i="1"/>
  <c r="J51" i="1"/>
  <c r="D51" i="1"/>
  <c r="C51" i="1"/>
  <c r="J50" i="1"/>
  <c r="D50" i="1"/>
  <c r="C50" i="1"/>
  <c r="J49" i="1"/>
  <c r="D49" i="1"/>
  <c r="C49" i="1"/>
  <c r="J48" i="1"/>
  <c r="D48" i="1"/>
  <c r="C48" i="1"/>
  <c r="J47" i="1"/>
  <c r="D47" i="1"/>
  <c r="C47" i="1"/>
  <c r="J46" i="1"/>
  <c r="D46" i="1"/>
  <c r="C46" i="1"/>
  <c r="J45" i="1"/>
  <c r="D45" i="1"/>
  <c r="C45" i="1"/>
  <c r="J44" i="1"/>
  <c r="D44" i="1"/>
  <c r="C44" i="1"/>
  <c r="J43" i="1"/>
  <c r="D43" i="1"/>
  <c r="C43" i="1"/>
  <c r="J42" i="1"/>
  <c r="D42" i="1"/>
  <c r="C42" i="1"/>
  <c r="J41" i="1"/>
  <c r="D41" i="1"/>
  <c r="C41" i="1"/>
  <c r="J40" i="1"/>
  <c r="D40" i="1"/>
  <c r="C40" i="1"/>
  <c r="J39" i="1"/>
  <c r="D39" i="1"/>
  <c r="C39" i="1"/>
  <c r="J38" i="1"/>
  <c r="D38" i="1"/>
  <c r="C38" i="1"/>
  <c r="J37" i="1"/>
  <c r="D37" i="1"/>
  <c r="C37" i="1"/>
  <c r="J36" i="1"/>
  <c r="D36" i="1"/>
  <c r="C36" i="1"/>
  <c r="J35" i="1"/>
  <c r="D35" i="1"/>
  <c r="C35" i="1"/>
  <c r="J34" i="1"/>
  <c r="D34" i="1"/>
  <c r="C34" i="1"/>
  <c r="J33" i="1"/>
  <c r="D33" i="1"/>
  <c r="C33" i="1"/>
  <c r="J32" i="1"/>
  <c r="D32" i="1"/>
  <c r="C32" i="1"/>
  <c r="J31" i="1"/>
  <c r="D31" i="1"/>
  <c r="C31" i="1"/>
  <c r="J30" i="1"/>
  <c r="D30" i="1"/>
  <c r="C30" i="1"/>
  <c r="J29" i="1"/>
  <c r="D29" i="1"/>
  <c r="C29" i="1"/>
  <c r="J28" i="1"/>
  <c r="D28" i="1"/>
  <c r="C28" i="1"/>
  <c r="J27" i="1"/>
  <c r="D27" i="1"/>
  <c r="C27" i="1"/>
  <c r="J26" i="1"/>
  <c r="D26" i="1"/>
  <c r="C26" i="1"/>
  <c r="J25" i="1"/>
  <c r="D25" i="1"/>
  <c r="C25" i="1"/>
  <c r="J24" i="1"/>
  <c r="D24" i="1"/>
  <c r="C24" i="1"/>
  <c r="J23" i="1"/>
  <c r="D23" i="1"/>
  <c r="C23" i="1"/>
  <c r="J22" i="1"/>
  <c r="D22" i="1"/>
  <c r="C22" i="1"/>
  <c r="J21" i="1"/>
  <c r="D21" i="1"/>
  <c r="C21" i="1"/>
  <c r="J20" i="1"/>
  <c r="D20" i="1"/>
  <c r="C20" i="1"/>
  <c r="J19" i="1"/>
  <c r="D19" i="1"/>
  <c r="C19" i="1"/>
  <c r="J18" i="1"/>
  <c r="D18" i="1"/>
  <c r="C18" i="1"/>
  <c r="J17" i="1"/>
  <c r="D17" i="1"/>
  <c r="C17" i="1"/>
  <c r="J16" i="1"/>
  <c r="D16" i="1"/>
  <c r="C16" i="1"/>
  <c r="J15" i="1"/>
  <c r="D15" i="1"/>
  <c r="C15" i="1"/>
  <c r="J14" i="1"/>
  <c r="D14" i="1"/>
  <c r="C14" i="1"/>
  <c r="J13" i="1"/>
  <c r="D13" i="1"/>
  <c r="C13" i="1"/>
  <c r="J12" i="1"/>
  <c r="D12" i="1"/>
  <c r="C12" i="1"/>
  <c r="J11" i="1"/>
  <c r="D11" i="1"/>
  <c r="C11" i="1"/>
  <c r="J10" i="1"/>
  <c r="D10" i="1"/>
  <c r="C10" i="1"/>
  <c r="J9" i="1"/>
  <c r="D9" i="1"/>
  <c r="C9" i="1"/>
  <c r="J8" i="1"/>
  <c r="D8" i="1"/>
  <c r="C8" i="1"/>
  <c r="J7" i="1"/>
  <c r="D7" i="1"/>
  <c r="C7" i="1"/>
  <c r="J6" i="1"/>
  <c r="D6" i="1"/>
  <c r="C6" i="1"/>
  <c r="J5" i="1"/>
  <c r="D5" i="1"/>
  <c r="C5" i="1"/>
  <c r="J4" i="1"/>
  <c r="D4" i="1"/>
  <c r="C4" i="1"/>
  <c r="J3" i="1"/>
  <c r="D3" i="1"/>
  <c r="C3" i="1"/>
  <c r="J2" i="1"/>
  <c r="D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27" authorId="0" shapeId="0" xr:uid="{AEA982A3-3EA2-4ABC-BC75-726D264944C1}">
      <text>
        <r>
          <rPr>
            <sz val="10"/>
            <color rgb="FF000000"/>
            <rFont val="Arial"/>
            <family val="2"/>
          </rPr>
          <t xml:space="preserve">New Exadata - PN12
</t>
        </r>
      </text>
    </comment>
    <comment ref="M754" authorId="0" shapeId="0" xr:uid="{FD6DE02F-2071-4DCD-8D80-44CF8B1CA8C3}">
      <text>
        <r>
          <rPr>
            <sz val="10"/>
            <color rgb="FF000000"/>
            <rFont val="Arial"/>
          </rPr>
          <t>INC3777878
INC3777863
INC3777877
INC3777876
INC3777875
INC3777874</t>
        </r>
      </text>
    </comment>
  </commentList>
</comments>
</file>

<file path=xl/sharedStrings.xml><?xml version="1.0" encoding="utf-8"?>
<sst xmlns="http://schemas.openxmlformats.org/spreadsheetml/2006/main" count="2764" uniqueCount="275">
  <si>
    <t>DATE</t>
  </si>
  <si>
    <t>Day</t>
  </si>
  <si>
    <t>P/W</t>
  </si>
  <si>
    <t>Period</t>
  </si>
  <si>
    <t>Week</t>
  </si>
  <si>
    <t>Expected Start Time</t>
  </si>
  <si>
    <t>Period Lock</t>
  </si>
  <si>
    <t>Period Unlock</t>
  </si>
  <si>
    <t>Report Delivery</t>
  </si>
  <si>
    <t>RUNTIME (MINUTES)</t>
  </si>
  <si>
    <t>Inaccurate Data?</t>
  </si>
  <si>
    <t>Morning of</t>
  </si>
  <si>
    <t>Reason for being late</t>
  </si>
  <si>
    <t>Category</t>
  </si>
  <si>
    <t>Monday</t>
  </si>
  <si>
    <t>Week 1</t>
  </si>
  <si>
    <t>tue</t>
  </si>
  <si>
    <t>Tuesday</t>
  </si>
  <si>
    <t>wed</t>
  </si>
  <si>
    <t>Holiday moved checklists INC2855233 - ACJ_PAYRL in UC4 has not kicked off - Finance Accounting Solutions GL/AA</t>
  </si>
  <si>
    <t>Finance Accounting Solutions GL/AA</t>
  </si>
  <si>
    <t>Wednesday</t>
  </si>
  <si>
    <t>thu</t>
  </si>
  <si>
    <t>Thursday</t>
  </si>
  <si>
    <t>fri</t>
  </si>
  <si>
    <t>Friday</t>
  </si>
  <si>
    <t>sat</t>
  </si>
  <si>
    <t>BOD144_GL_EXTR_CUPR is still running, haven't received trigger</t>
  </si>
  <si>
    <t>FYE</t>
  </si>
  <si>
    <t>Saturday</t>
  </si>
  <si>
    <t>sun</t>
  </si>
  <si>
    <t>Sunday</t>
  </si>
  <si>
    <t>mon</t>
  </si>
  <si>
    <t>Week 2</t>
  </si>
  <si>
    <t>Multiple ETL.EDW job failures - BCI listener</t>
  </si>
  <si>
    <t>BCI listener - IN PROGRESS</t>
  </si>
  <si>
    <t>Data Analysis</t>
  </si>
  <si>
    <t>N_6010_apar landing appears to be hung up</t>
  </si>
  <si>
    <t>DBA</t>
  </si>
  <si>
    <t>Week 3</t>
  </si>
  <si>
    <t xml:space="preserve">Topworkflow: JOBP.SAPINTG.APAR.SAP2023_ECOM_SLS //  JOBP.SAPINTG.FICA.IDOC_POST  Type:       JOBP  Run#:       0042376883 </t>
  </si>
  <si>
    <t>Finance Merchandise Accounting Solutions AP/AR</t>
  </si>
  <si>
    <t>Alarm:'JOBP.SAPINTG.APAR.SAP575 and 571_AXWAY' are running long</t>
  </si>
  <si>
    <t>N_8300_IMM_Key_Figures_0001 running long</t>
  </si>
  <si>
    <t>Wherescape - RESOLVED</t>
  </si>
  <si>
    <t>Locks are going to be delayed due to an issue with the scheduling of a new job running in DLY_MAIN. Should expect them on in hopefully &lt;30min</t>
  </si>
  <si>
    <t>Late Locks</t>
  </si>
  <si>
    <t>Week 4</t>
  </si>
  <si>
    <t xml:space="preserve">JOBP.ETL.EDW.0ARTICLE_ATTR ENDED_NOT_OK </t>
  </si>
  <si>
    <t>Data Integrations</t>
  </si>
  <si>
    <t>Period End</t>
  </si>
  <si>
    <t>JOBP.SAPINTG.APAR.SAP141_RBC  Type:       JOBP  Run#:       0043670349  //  halted</t>
  </si>
  <si>
    <t>Long running job - JOBP.ETL.SAP_MM_IM_PUR</t>
  </si>
  <si>
    <t>BW - 2LIS_06_INV - RESOLVED</t>
  </si>
  <si>
    <t>Long running job - Alarm:'JOBS.UNIX.ETL.EDW.WS.WHERESCAPE' RunID:'0043843702' Client:'7000'</t>
  </si>
  <si>
    <t>Long running job - UC4-JOBP.ETL.EDW.WS_IMM_8300_KEY_FIG_1-running long</t>
  </si>
  <si>
    <t xml:space="preserve">CHG2020799 - Enhancement of extractor 0FI_GL_14 to add field ZZKSL (Group Currency)  </t>
  </si>
  <si>
    <t>BW Change - RESOLVED</t>
  </si>
  <si>
    <t>Long running job - 2LIS_06_INV</t>
  </si>
  <si>
    <t xml:space="preserve">Long running job - WF_PROCESS_2LIS_06_INV </t>
  </si>
  <si>
    <t>INA-DCRLSJBQOA did not run after the Switch and Stay causing the OAGLPRD02 - &gt; jobq to remain on hold resulting in INC2912405</t>
  </si>
  <si>
    <t>Switch and Stay</t>
  </si>
  <si>
    <t>Missing Fuel quest files  - Multiple GL_14 job failures</t>
  </si>
  <si>
    <t>Fuel Quest</t>
  </si>
  <si>
    <t>CHG2021933 SAP: VBLOCK VMware</t>
  </si>
  <si>
    <t>Infrastructure Change</t>
  </si>
  <si>
    <t>Finance Merchandise Accounting Solutions AP/AR was SAP Integration</t>
  </si>
  <si>
    <t>EP1 Issue</t>
  </si>
  <si>
    <t>EP1 - ON GOING ISSUE</t>
  </si>
  <si>
    <t>Long Running Job - JOBP.ETL.SAP_MM_IM_PUR</t>
  </si>
  <si>
    <t xml:space="preserve">Long Running Job - 2LIS_06_INV </t>
  </si>
  <si>
    <t>INC2939152 - Alarm:'JOBP.ETL.SAP_MM_IM_PUR' RunID:'0048841604' Has run longer than expected on Client:'7000'</t>
  </si>
  <si>
    <t>INC2940247 - Multiple jobs ended not ok within Sap_master</t>
  </si>
  <si>
    <t>RFC connection</t>
  </si>
  <si>
    <t>INC2940565 = WF_PROCESS_2LIS_06_INV long running in SAP_MASTER</t>
  </si>
  <si>
    <t xml:space="preserve">INC2941632 - JOBP.ETL.EDW.ATHENA_DW.BATCH_LOAD  ENDED_NOT_OK </t>
  </si>
  <si>
    <t>INC2939681 - Parent: Incorrect Bill Codes for Coupon Transactions Tuesday 11/20 on West Coast locations and Wed 11/21 for all US</t>
  </si>
  <si>
    <t>INC2946920 - Alarm:'JOBP.ETL.SAP_MM_IM_PUR' RunID:'0049688972' Has run longer than expected on Client:'7000'</t>
  </si>
  <si>
    <t>INC2948101 - Multiple GL Extract failures in SAP_MASTER</t>
  </si>
  <si>
    <t>INC2949350 - UC4-JOBP.ETL.SAP_MM_IM_PUR' RunID:'0049914310' Has run longer than expected on Client:'7000'</t>
  </si>
  <si>
    <t>INC2949853 - INA- A very large amount of halted/locked jobs/ stopping SAP, Wave queues and ecom processes and INC2949866 - OMS_INVENTORY_MAINTENANCE scheduler was stopped</t>
  </si>
  <si>
    <t>Order Power Support</t>
  </si>
  <si>
    <t>Oracle patching - WS Delete Procsess running long</t>
  </si>
  <si>
    <t xml:space="preserve">INC2951664 - JOBP.SAPINTG.FICA.IDOC_POST  Type:       JOBP  Run#:       0050245429 </t>
  </si>
  <si>
    <t>Finance Materials Management</t>
  </si>
  <si>
    <t xml:space="preserve">INC2952892 - JOBP.SAPINTG.APAR.SAP141_RBC_Q  Type:       JOBP  Run#:       0050349908 </t>
  </si>
  <si>
    <t xml:space="preserve">INC2954140 - JOBP.SAPINTG.APAR.SAP141_RBC_Q  Type:       JOBP  Run#:       0050454281  Top Workflow name: JOBP.SAPINTG.ACCT_DLY_MAIN </t>
  </si>
  <si>
    <t>INC2955431 - JOBP.ETL.SAP_MM_IM_PUR is running too long</t>
  </si>
  <si>
    <t>INC2956609</t>
  </si>
  <si>
    <t>INC2957239 -  Alarm:'JOBP.ETL.SAP_MM_IM_PUR' RunID:'0050759079' Has run longer than expected on Client:'7000'</t>
  </si>
  <si>
    <t>INC2957671 - SAP697_GMIECO_CHK_BATCH - INC2957672 - JOBP.SAPINTG.APAR.SAP141_RBC_Q Type: JOBP Run#: 0050861596</t>
  </si>
  <si>
    <t>INC2960414 JOBP.ETL.SAP.V3_JOBS_IMM - INC2960601 Alarm:'JOBP.ETL.SAP_MM_IM_PUR' RunID:'0051079050' Has run longer than expected on Client:'7000' - The Issue was related to garbage collection which was residing in EP1</t>
  </si>
  <si>
    <t>INC2961553 - Alarm:'JOBP.ETL.SAP_MM_IM_PUR' RunID:'0051190183' Has run longer than expected on Client:'7000'</t>
  </si>
  <si>
    <t>INC2962691 - JOBP.ETL.SAP_MM_IM_PUR is running too long! Please investigate. RunID:'0051299534</t>
  </si>
  <si>
    <t xml:space="preserve">INC2963769 - SAP_MASTER: JOBP.ETL.SAP_MM_IM_PUR is running too long! Please investigate. </t>
  </si>
  <si>
    <t>INC2964361 - SAP_MASTER: 2LIS_06_INV long running</t>
  </si>
  <si>
    <t>INC2965962 - Node failed in ep1hdb01094p02 associated with EP1</t>
  </si>
  <si>
    <t>BW - 2LIS_06_INV - Resolved</t>
  </si>
  <si>
    <t>INC2968092 - Alarm:'JOBP.ETL.SAP_MM_IM_PUR' RunID:'0051926314' Has run longer than expected on Client:'7000'</t>
  </si>
  <si>
    <t>INC2969087 - Multiple HR &amp; Finance Systems Unavailable // EP1 Database Offline</t>
  </si>
  <si>
    <t>thur</t>
  </si>
  <si>
    <t>INC2973730 - JOBP.ETL.SAP_MM_IM_PUR is running too long! Please investigate.</t>
  </si>
  <si>
    <t>INC2974628 for EP100003: Database Unavailable.</t>
  </si>
  <si>
    <t>INC2975177  - SAP_MASTER: 1AM run of 2LIS_06_inv long running</t>
  </si>
  <si>
    <t>INC2975552 - GPFS issue caused multiple delays in DLY_MAIN &amp; SAP_MASTER.</t>
  </si>
  <si>
    <t>GPFS</t>
  </si>
  <si>
    <t>INC2977803 - Multiple HR &amp; Finance Systems Unavailable // EP1 Database Offline</t>
  </si>
  <si>
    <t>#ERROR!</t>
  </si>
  <si>
    <t>INC2979036 JOBP.ETL.SAP_MM_IM_PUR is running too long!</t>
  </si>
  <si>
    <t>INC2980699 - JOBP.ETL.EDW.2LIS_06_INV RunID 53631064 running long</t>
  </si>
  <si>
    <t>EP1 Maint - INC2986467 - JOBP.ETL.SAP_MM_IM_PUR' RunID:'0054137806' Has run longer than expected on Client:'7000'</t>
  </si>
  <si>
    <t>INC2991238 opened for tracking of long running 2LIS_06_INV</t>
  </si>
  <si>
    <t>INC2992620 - JOBP.SAPINTG.APAR.SAP141_RBC_Q Type: JOBP Run#: 0054798034 // NO PAYMENT FILE CREATED</t>
  </si>
  <si>
    <t>INC2995148- SAP133_EXT_CNTL_HFM_CLOSE_FILE (55035454) still running/no releasing locks in dly_main - 11PM workflow says that HFM was scheduled. HFM has not kicked off which is preventing period from being unlocked.</t>
  </si>
  <si>
    <t>SAP487_WFB - Quit filewatcher, because today is MLK holiday.</t>
  </si>
  <si>
    <t>INC2998721 - ACJ_PAYRL in UC4 will not kick off due to extended close</t>
  </si>
  <si>
    <t>Last WS extract chuggin away.</t>
  </si>
  <si>
    <t>Wherescape</t>
  </si>
  <si>
    <t>INC3003062 - JOBP.SAPINTG.BODS.BODS_INTERFACES - several workflows ended not ok</t>
  </si>
  <si>
    <t>INC3004794 = SAP141_RBC_U_VALID (RUN ID# 56058752) Running extremely long in PAYMENT workflow in DLY_MAIN.</t>
  </si>
  <si>
    <t>WS change made</t>
  </si>
  <si>
    <t>15 days</t>
  </si>
  <si>
    <t>INC3010865 - R3 ACCT - JOBP.SAPINTG.APAR.VTX04_US_ONETM_CHRGBK_SETL ENDED_NOT_OK /// Run#:       0056704733</t>
  </si>
  <si>
    <t xml:space="preserve">INC3011963 - EP1 Unplanned Outage  </t>
  </si>
  <si>
    <t>INC3013087 - Multiple HR &amp; Finance Systems Unavailable // EP1 Database Offline</t>
  </si>
  <si>
    <t>Inaccurate Data</t>
  </si>
  <si>
    <t>INC3014450 - Multiple Long Running ETL jobs / INFA_TRUNC has not even started - Monitoring happening on EP1 - Inaccurate data</t>
  </si>
  <si>
    <t>INC3024806 - SAP_MASTER: INFA_CRM load running long. - SAP CRM/BW Database Switch - SAP Jobs Stop/Restart for 2/16</t>
  </si>
  <si>
    <t>SAP CRM/BW Database Switch</t>
  </si>
  <si>
    <t>INC3025265 - Missing 2  FQ-NLC files</t>
  </si>
  <si>
    <t xml:space="preserve">INC3026522 - JOBP.SAPINTG.APAR.SAP141_RBC_Q  Type:       JOBP  Run#:       0058290374 </t>
  </si>
  <si>
    <t>INC3027896 - JOBP.SAPINTG.APAR.SAP141_RBC_Q  Type:       JOBP  Run#:       0058399099 //  NO PAYMENT FILE CREATED</t>
  </si>
  <si>
    <t>INC3029204 - SAP_MASTER: JOBP.ETL.EDW.3FI_GL_14_S3 ENDED_NOT_OK  /// Run#:       0058513472</t>
  </si>
  <si>
    <t>Data Integration Services</t>
  </si>
  <si>
    <t>INC3030509 - R3 ACCT - JOBP.SAPINTG.APAR.SAP141_RBC_Q ENDED_NOT_OK /// Run#:       0058616661</t>
  </si>
  <si>
    <t>Wherescape - Unknown</t>
  </si>
  <si>
    <t>Database Migration</t>
  </si>
  <si>
    <t>Wherescape - User error</t>
  </si>
  <si>
    <t>INC3046574 - iseries  and CP1 scheduled outage are complete, verify sapintf jobs in uc4</t>
  </si>
  <si>
    <t>Solution Support - MBR</t>
  </si>
  <si>
    <t>INC3049628 - JOBP.SAPINTG.MMAT.SAP155_PO_CRT  Type:       JOBP  Run#:       0060577998 (SAP155 Completed at 3am with all 360601 idocs .Daily main is delayed due to the incoming delay of IDOC.)</t>
  </si>
  <si>
    <t xml:space="preserve">INC3069587 - JOBP.SAPINTG.FICA.CHK_BATCH ENDED_NOT_OK /// Run#: 0062651851 and INC3069602 - JOBP.SAPINTG.FICA.CHK_BATCH ENDED_NOT_OK /// Run#: 0062680654
</t>
  </si>
  <si>
    <t>INC3070998 - JOBP.SAPINTG.GLAA.SAP2010_IDOC_DELAY  Type:       JOBP  Run#:       0062752503  Delayed locks from going on. - Multiple Data Integrations INC’s that delayed reports from going out.  (delay in page being accepted</t>
  </si>
  <si>
    <t>INC3082507- JOBP.SAPINTG.FICA.CHK_BATCH Type: JOBP Run#: 0063879622</t>
  </si>
  <si>
    <t>INC3084788 - JOBP.SAPINTG.FICA.CHK_BATCH  Type:       JOBP  Run#:       0064179292  (Some batches of SAP069 were not received)</t>
  </si>
  <si>
    <t>INC3087523 - Max. runtime of task 'WS_1000_MSTR_DATA_0100 (0064392570)' has been exceeded</t>
  </si>
  <si>
    <t>INC3088913 - table  DS_BIC_CCIN2LIS_06_INV000 hung</t>
  </si>
  <si>
    <t>INC3091400 - Task '6030_APAR_DS/0064871507' in 'JOBP.ETL.EDW.WS_APAR_6030_DS' has aborted.</t>
  </si>
  <si>
    <t>INC3101225 - Max. runtime of task 'WS_1000_MSTR_DATA_0100 (0065794060)' has been exceeded</t>
  </si>
  <si>
    <t>INC3102696 - DB R3_ODS_DW (faip01us)WHERESCAPE job has hung as it is unable to get lock on object  DS_MST_DATE</t>
  </si>
  <si>
    <t>INC3107916 - WhereScape JOB hung on Server FAIP01US DB R3_ODW_DW</t>
  </si>
  <si>
    <t>WS/DBA</t>
  </si>
  <si>
    <t>WS</t>
  </si>
  <si>
    <t>INC3112646 will the the Parent of all the DIS inc's</t>
  </si>
  <si>
    <t>DI</t>
  </si>
  <si>
    <t>INC3114278</t>
  </si>
  <si>
    <t>INC3114665 auto generated to DIS for a failed extract.</t>
  </si>
  <si>
    <t>DIS/WS</t>
  </si>
  <si>
    <t>INC3116139 - WS_GL14_SKINNY</t>
  </si>
  <si>
    <t>​Multiple Data Integration Services jobs having issues this morning, causing a delay in locks and BI Finance Reports.​</t>
  </si>
  <si>
    <t>INC3118820</t>
  </si>
  <si>
    <t>INC3133262 - Task 'WF_BCI_LISTENER/0069213910' in 'JOBP.ETL.SAP_MASTER' has aborted.</t>
  </si>
  <si>
    <t>BCI Listner</t>
  </si>
  <si>
    <t>INC3137039 - Max. runtime of task 'JOBP.SAPINTG.FICA.SAP934_GOODS_MVMNT (0069680111)' has been exceeded</t>
  </si>
  <si>
    <t>DC Ops</t>
  </si>
  <si>
    <t>INC3139875 - Task '8300_IMM_KEY_FIG_1/0069917888' in 'JOBP.ETL.EDW.WS_IMM_8300_KEY_FIG_1' has aborted.</t>
  </si>
  <si>
    <t>Yes</t>
  </si>
  <si>
    <t>INC3143513 - Task 'SAP487_RBC_ABAP/0070407741' in 'JOBP.SAPINTG.GLAA.SAP487_RBC' has aborted - INC3143513 - Task 'SAP487_RBC_ABAP/0070407741' in 'JOBP.SAPINTG.GLAA.SAP487_RBC' has aborted.</t>
  </si>
  <si>
    <t>INC3144874 -  Task 'WF_PROCESS_0CRM_SRV_REQ_INCI_H/0070482103' in 'JOBP.ETL.SAP_CRM_MASTER' has aborted</t>
  </si>
  <si>
    <t>BW</t>
  </si>
  <si>
    <t>INC31448907 - Task 'SAP069_REVENUE_CHECK_BATCH/0070858654' in 'JOBP.SAPINTG.FICA.CHK_BATCH' has aborted.</t>
  </si>
  <si>
    <t>INC3156681 - Informatica &amp; UC4 connection issues to LDAP</t>
  </si>
  <si>
    <t>DI Admin</t>
  </si>
  <si>
    <t>INC3164854 - SAP069 was run incorrectly last night and it caused SAP069 to finish sooner than usual. DCSALESIN instead of DLYINIT</t>
  </si>
  <si>
    <t>INC3171801 - Please check health of EP1 server</t>
  </si>
  <si>
    <t>EP1 - Volume</t>
  </si>
  <si>
    <t xml:space="preserve">INC3172935 - Missing Fuel Quest files (FQ-NLC-CA-02-CT20190707XXXX.CSV and FQ-NLC-US-02-ET20190707XXXX.CSV) INC3173009 - Long running Vistex jobs caused locks to go on later than normal. Not sure why the jobs ran long. </t>
  </si>
  <si>
    <t>INC3171173 - Corporate Users Unable to Connect to Citrix</t>
  </si>
  <si>
    <t>Storage</t>
  </si>
  <si>
    <t>INC3185853 - Task 'SAP133_GLMAIN_ABAP_COR/0074685897' in 'JOBP.SAPINTG.GLHFM.GL_CORP' has aborted.</t>
  </si>
  <si>
    <t>INC3187300 - ina- Job	995033/QSYSOPR/ECOMM_EOD halted</t>
  </si>
  <si>
    <t>Solution Support - Depot</t>
  </si>
  <si>
    <t>INC3188591 - INA-Job 485162/UC4INPRD/RCV_PC_HIR Halted - Finance Accounting Solutions GL/AA</t>
  </si>
  <si>
    <t>INC3190008 - Data Missing in BI Reporting</t>
  </si>
  <si>
    <t>Wherescape-Dev</t>
  </si>
  <si>
    <t>INC3192908 - 4020_GL_12 job running extremely long</t>
  </si>
  <si>
    <t>INC3200028 - Task 'WF_PROCESS__IRM_LIS_RM_IPPRITM/0076049932' in 'JOBP.ETL.SAP_VISTEX' has aborted.</t>
  </si>
  <si>
    <t>INC3206076 - Task 'SAP146_QPAY_ENCRYPT/0076600656' in 'JOBP.SAPINTG.APAR.SAP146_QPAY' has aborted.</t>
  </si>
  <si>
    <t>SAP Integration</t>
  </si>
  <si>
    <t xml:space="preserve"> INA400 job DSLSMUDWKG - email to Michael Tift</t>
  </si>
  <si>
    <t>Solution Support - ACC</t>
  </si>
  <si>
    <t>INC3210672 - Max. runtime of task 'INFA_VISTEX_FINAL (0077063971)' has been exceeded</t>
  </si>
  <si>
    <t>INC3220598 - Task '1010_MASTER_DATA_LANDING/0078108814' in 'JOBP.ETL.EDW.WS_MD_1010_LND' has aborted. - related to INC3220027 - Need to remove and then re-create the crashed tnsnames.ora file in etlp1x and etlp2x</t>
  </si>
  <si>
    <t>INC3223187 - INA - 077162/QSYSOPR/ECOMM_EOD caused a delay of 2 hours before SAP697 received its trigger, which caused a delay in locks which caused a delay in reports.</t>
  </si>
  <si>
    <t>INC3225307 - WhereScape Long running on Server FAIP01US DB R3_ODW_DW for midnight batch date 2019-08-21</t>
  </si>
  <si>
    <t>Iseries Switch and Stay</t>
  </si>
  <si>
    <t>iSeries</t>
  </si>
  <si>
    <t>INC3230139 - Task '6030_APAR_DS/0079157078' in 'JOBP.ETL.EDW.WS_APAR_6030_DS' has aborted.</t>
  </si>
  <si>
    <t>INC3231545 - Max. runtime of task 'INFA_AA_0230 (0079228675)'</t>
  </si>
  <si>
    <t>INC3237926, INC3237927, INC3237925, INC3237909, INC3237906 - WS jobs failed - ORA-00600:[ktfs_upd_range-1] Can occur During Truncate Table (Doc ID 2247478.1)</t>
  </si>
  <si>
    <t>HFM for late lock release</t>
  </si>
  <si>
    <t>INC3248987 - Max. runtime of task 'ACJ_A_SLS (0081010098)' has been exceeded</t>
  </si>
  <si>
    <t>Business ran Balance Carry Forward for company 1  job last night - high GL12 volume</t>
  </si>
  <si>
    <t xml:space="preserve">Business ran Balance Carry Forward for all other companies job last night - high GL12 volume </t>
  </si>
  <si>
    <t>INC3265377 - Task'1230_MASTER_DATA_DS/0082624754' in 'JOBP.ETL.EDW.WS_MD_1230_DS' has aborted.</t>
  </si>
  <si>
    <t>INC3267816 - INA: Job 092114/QSYSOPR/ECOMM_EOD has halted caused delay to daily main and sap master ecomm triggers</t>
  </si>
  <si>
    <t>INC3269025 - Max. runtime of task 'ACJ_A_SLS (0083034022)' has been exceeded - Historically this job runs long on wk4 sunday</t>
  </si>
  <si>
    <t>INC3270698 - Task 'N_8_INV_PRD/0083208083' in 'JOBP.ETL.EDW.WS.N_8_INV_PRD' has aborted. - CHG2030761</t>
  </si>
  <si>
    <t>Unknown - table space issue?</t>
  </si>
  <si>
    <t>PRB2002992 - INC3293451 - Item Profitability tables are running very long due to increase in volume.</t>
  </si>
  <si>
    <t>WS - Item Profitability - On going issue</t>
  </si>
  <si>
    <t>INC3286283 - Max. runtime of task 'JOBP.SAPINTG.FICA.SAP934_GOODS_MVMNT (0084795567)' has been excee</t>
  </si>
  <si>
    <t>SAP Integration.</t>
  </si>
  <si>
    <t>PRB2002558 (BCI Listener / Informatica issue)</t>
  </si>
  <si>
    <t>BCI Listner - On going issue</t>
  </si>
  <si>
    <t>INC3309010 - GL12 Discrepancy</t>
  </si>
  <si>
    <t>DIS</t>
  </si>
  <si>
    <t>INC3335112 - JOBS.SQL.ETL.EDW.WS.EXE_JOB_FAIR running long</t>
  </si>
  <si>
    <t>INC3336332 - Unable to Complete Fresh Food Inventory</t>
  </si>
  <si>
    <t>iSeries Administration</t>
  </si>
  <si>
    <t>INC3337659 - Task 'ACJ_COGS_EXECUTE_ABAP/0090015575' in 'JOBP.SAPINTG.FICA.ACJ.EXECUTE/0090011232' has aborted.</t>
  </si>
  <si>
    <t>INC3338976 - EP1~ABAP : ABAP System not available</t>
  </si>
  <si>
    <t>EP1</t>
  </si>
  <si>
    <t>INC3343071 - Max. runtime of task 'INFA_VISTEX_FINAL (0090692759)' has been exceeded</t>
  </si>
  <si>
    <t>Data Integration Services - High Volume</t>
  </si>
  <si>
    <t>INC3346136 - Sales and Inventory Delayed</t>
  </si>
  <si>
    <t>iSeries Administration - High Volume</t>
  </si>
  <si>
    <t>Locks are late due to high number of idocs from SAP155_PO_CRT. This lead to a downstream of jobs starting and completing late. Also, there will be a HFM load which will cause locks to run longer, pushing past our 6AM SLA</t>
  </si>
  <si>
    <t>Locks still on due to long running GL14 job.</t>
  </si>
  <si>
    <t>INC3432436 - Max. runtime of task 'INFA_GL_0100 (0099448952)' has been exceeded</t>
  </si>
  <si>
    <t>Data Integration</t>
  </si>
  <si>
    <t>INC3467053 - Multiple HR &amp; Finance Systems Unavailable // EP1 Database Offline</t>
  </si>
  <si>
    <t>INC3472550 - Max. runtime of task ' INFA_AA_0230 (0102957303)' has been exceeded</t>
  </si>
  <si>
    <t>Ecom High Volume PRB2003425 - On going issue</t>
  </si>
  <si>
    <t>Ecom High Volume</t>
  </si>
  <si>
    <t>Ecom High Volume - On going issue</t>
  </si>
  <si>
    <t>Ecom High Volume &amp; INC3524000</t>
  </si>
  <si>
    <t>yes</t>
  </si>
  <si>
    <t>INC3739308 - Unable to connect Informatica 10.2 HF2 - EDW</t>
  </si>
  <si>
    <t>Data Integration Admin</t>
  </si>
  <si>
    <t>INC3754396 - Max. runtime of task ' WS_1000_MSTR_DATA_0100 (0127688029)' has been exceeded</t>
  </si>
  <si>
    <t>Oracle - DB Administration</t>
  </si>
  <si>
    <t>INC3756258 - Max. runtime of task ' WS_1000_MSTR_DATA_0100 (0127827567)' has been exceeded</t>
  </si>
  <si>
    <t>INC3758080 - SAP_Master Has Not Completed.FYE - Carry Forward process</t>
  </si>
  <si>
    <t>Business - FYE</t>
  </si>
  <si>
    <t>INC3759579 - Task ' SAP138_ARPOST_CHECK_BATCH/0128194301' in 'JOBP.SAPINTG.FICA.CHK_BATCH/0128192319' has aborted.</t>
  </si>
  <si>
    <t xml:space="preserve">INC3761851 - 'SAP936_SALES_ABAP (128385788)' in  'JOBP.SAPINTG.APAR.SAP936_SALES' extremely long running </t>
  </si>
  <si>
    <t>INC3767814 JOBS.SQL.ETL.EDW.WS.EXE_JOB_FAIR Queue CLIENT_QUEUE RunID 128849612 running long</t>
  </si>
  <si>
    <t>CHG2045088 : Linux migration of the CP1systems 6.x to 7.6 - 9/19 now</t>
  </si>
  <si>
    <t>SAP Basis</t>
  </si>
  <si>
    <t>INC3776004 - WS_8300_IMM_KF_1 (129468740) Running long</t>
  </si>
  <si>
    <t>INC3780192 - EFR/FAIR GL12 / GL14 Discrepancy</t>
  </si>
  <si>
    <t>INC3781780 - Task ' WF_PROCESS_2LIS_02_ITM/0129893465' in 'JOBP.ETL.SAP_MASTER/0129895046' has aborted.</t>
  </si>
  <si>
    <t>INC3783725 - Missing all FQ-NLC (FuelQuest) Files</t>
  </si>
  <si>
    <t>EDI</t>
  </si>
  <si>
    <t xml:space="preserve">INC3786139 - 'SAP936_SALES_ABAP (130305293)' in 'SAP936_SALES (130239771)' Running extremely long. Please investigate. </t>
  </si>
  <si>
    <t>Row Labels</t>
  </si>
  <si>
    <t>Grand Total</t>
  </si>
  <si>
    <t>2018</t>
  </si>
  <si>
    <t>2019</t>
  </si>
  <si>
    <t>2020</t>
  </si>
  <si>
    <t>Count of Report Delivery</t>
  </si>
  <si>
    <t>Period 1</t>
  </si>
  <si>
    <t>Period 2</t>
  </si>
  <si>
    <t>Period 3</t>
  </si>
  <si>
    <t>Period 4</t>
  </si>
  <si>
    <t>Period 5</t>
  </si>
  <si>
    <t>Period 10</t>
  </si>
  <si>
    <t>Period 11</t>
  </si>
  <si>
    <t>Period 12</t>
  </si>
  <si>
    <t>Period 13</t>
  </si>
  <si>
    <t>Period 6</t>
  </si>
  <si>
    <t>Period 7</t>
  </si>
  <si>
    <t>Period 8</t>
  </si>
  <si>
    <t>Period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</si>
</sst>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00"/>
    <numFmt numFmtId="166" formatCode="h:mm:ss\ AM/PM"/>
  </numFmts>
  <fonts count="55">
    <font>
      <sz val="11"/>
      <color theme="1"/>
      <name val="Calibri"/>
      <family val="2"/>
      <scheme val="minor"/>
    </font>
    <font>
      <sz val="10"/>
      <color rgb="FFFFFFFF"/>
      <name val="Courier New"/>
    </font>
    <font>
      <sz val="10"/>
      <name val="Courier New"/>
    </font>
    <font>
      <sz val="11"/>
      <color rgb="FF000000"/>
      <name val="Inconsolata"/>
    </font>
    <font>
      <sz val="10"/>
      <name val="Arial"/>
    </font>
    <font>
      <sz val="10"/>
      <color rgb="FF263238"/>
      <name val="Roboto"/>
    </font>
    <font>
      <sz val="10"/>
      <color rgb="FF000000"/>
      <name val="Arial"/>
    </font>
    <font>
      <sz val="10"/>
      <color rgb="FF222222"/>
      <name val="Arial"/>
    </font>
    <font>
      <sz val="9"/>
      <color rgb="FF455464"/>
      <name val="Arial"/>
    </font>
    <font>
      <sz val="9"/>
      <color rgb="FF455464"/>
      <name val="SourceSansPro"/>
    </font>
    <font>
      <i/>
      <sz val="11"/>
      <color rgb="FF263238"/>
      <name val="Arial"/>
    </font>
    <font>
      <sz val="9"/>
      <color rgb="FF485563"/>
      <name val="SourceSansPro"/>
    </font>
    <font>
      <sz val="10"/>
      <color rgb="FF1155CC"/>
      <name val="Arial"/>
    </font>
    <font>
      <sz val="10"/>
      <color rgb="FF262626"/>
      <name val="Roboto"/>
    </font>
    <font>
      <u/>
      <sz val="10"/>
      <color rgb="FF222222"/>
      <name val="Arial"/>
    </font>
    <font>
      <u/>
      <sz val="10"/>
      <color rgb="FF263238"/>
      <name val="Roboto"/>
    </font>
    <font>
      <sz val="10"/>
      <color rgb="FF000000"/>
      <name val="Georgia"/>
    </font>
    <font>
      <sz val="10"/>
      <color rgb="FF000000"/>
      <name val="Courier New"/>
    </font>
    <font>
      <b/>
      <sz val="10"/>
      <color rgb="FF222222"/>
      <name val="Arial"/>
    </font>
    <font>
      <sz val="10"/>
      <color rgb="FF343D47"/>
      <name val="Arial"/>
    </font>
    <font>
      <sz val="11"/>
      <color rgb="FF000000"/>
      <name val="Arial"/>
    </font>
    <font>
      <u/>
      <sz val="11"/>
      <color rgb="FF222222"/>
      <name val="Arial"/>
    </font>
    <font>
      <u/>
      <sz val="10"/>
      <color rgb="FF343D47"/>
      <name val="Arial"/>
    </font>
    <font>
      <sz val="11"/>
      <color rgb="FF000000"/>
      <name val="Georgia"/>
    </font>
    <font>
      <sz val="11"/>
      <color rgb="FF222222"/>
      <name val="Arial"/>
    </font>
    <font>
      <sz val="10"/>
      <color rgb="FF263238"/>
      <name val="Arial"/>
    </font>
    <font>
      <sz val="10"/>
      <color rgb="FF263238"/>
      <name val="Courier New"/>
    </font>
    <font>
      <i/>
      <sz val="11"/>
      <color rgb="FF000000"/>
      <name val="Arial"/>
    </font>
    <font>
      <b/>
      <sz val="11"/>
      <color rgb="FF000000"/>
      <name val="Arial"/>
    </font>
    <font>
      <sz val="10"/>
      <name val="Courier New"/>
      <family val="3"/>
    </font>
    <font>
      <sz val="10"/>
      <name val="Arial"/>
      <family val="2"/>
    </font>
    <font>
      <sz val="10"/>
      <color rgb="FF000000"/>
      <name val="Courier New"/>
      <family val="3"/>
    </font>
    <font>
      <sz val="10"/>
      <color rgb="FF000000"/>
      <name val="Arial"/>
      <family val="2"/>
    </font>
    <font>
      <sz val="10"/>
      <color rgb="FF1155CC"/>
      <name val="Roboto"/>
    </font>
    <font>
      <u/>
      <sz val="11"/>
      <color rgb="FF000000"/>
      <name val="Arial"/>
      <family val="2"/>
    </font>
    <font>
      <sz val="9"/>
      <color rgb="FF455464"/>
      <name val="Arial"/>
      <family val="2"/>
    </font>
    <font>
      <sz val="10"/>
      <color rgb="FF222222"/>
      <name val="Arial"/>
      <family val="2"/>
    </font>
    <font>
      <sz val="10"/>
      <color rgb="FF222222"/>
      <name val="Georgia"/>
      <family val="1"/>
    </font>
    <font>
      <i/>
      <sz val="11"/>
      <color rgb="FF263238"/>
      <name val="Arial"/>
      <family val="2"/>
    </font>
    <font>
      <sz val="10"/>
      <color rgb="FF1155CC"/>
      <name val="Arial"/>
      <family val="2"/>
    </font>
    <font>
      <sz val="10"/>
      <color rgb="FF000000"/>
      <name val="Georgia"/>
      <family val="1"/>
    </font>
    <font>
      <b/>
      <sz val="10"/>
      <color rgb="FF222222"/>
      <name val="Arial"/>
      <family val="2"/>
    </font>
    <font>
      <sz val="10"/>
      <color rgb="FF343D47"/>
      <name val="Arial"/>
      <family val="2"/>
    </font>
    <font>
      <sz val="11"/>
      <color rgb="FF000000"/>
      <name val="Arial"/>
      <family val="2"/>
    </font>
    <font>
      <sz val="11"/>
      <color rgb="FF222222"/>
      <name val="Arial"/>
      <family val="2"/>
    </font>
    <font>
      <sz val="10"/>
      <color rgb="FF202124"/>
      <name val="Arial"/>
      <family val="2"/>
    </font>
    <font>
      <sz val="1"/>
      <color rgb="FF222222"/>
      <name val="Roboto"/>
    </font>
    <font>
      <sz val="11"/>
      <color rgb="FF000000"/>
      <name val="Georgia"/>
      <family val="1"/>
    </font>
    <font>
      <sz val="10"/>
      <color rgb="FF263238"/>
      <name val="Arial"/>
      <family val="2"/>
    </font>
    <font>
      <i/>
      <sz val="11"/>
      <color rgb="FF000000"/>
      <name val="Arial"/>
      <family val="2"/>
    </font>
    <font>
      <sz val="10"/>
      <color rgb="FF262626"/>
      <name val="Arial"/>
      <family val="2"/>
    </font>
    <font>
      <b/>
      <sz val="11"/>
      <color rgb="FF000000"/>
      <name val="Arial"/>
      <family val="2"/>
    </font>
    <font>
      <sz val="11"/>
      <color rgb="FF202124"/>
      <name val="Roboto"/>
    </font>
    <font>
      <sz val="10"/>
      <color rgb="FF222222"/>
      <name val="Roboto"/>
    </font>
    <font>
      <b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B7E1CD"/>
        <bgColor rgb="FFB7E1CD"/>
      </patternFill>
    </fill>
    <fill>
      <patternFill patternType="solid">
        <fgColor rgb="FF00FF00"/>
        <bgColor rgb="FF00FF00"/>
      </patternFill>
    </fill>
    <fill>
      <patternFill patternType="solid">
        <fgColor rgb="FFF8F9FA"/>
        <bgColor rgb="FFF8F9FA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/>
    <xf numFmtId="0" fontId="1" fillId="2" borderId="3" xfId="0" applyFont="1" applyFill="1" applyBorder="1"/>
    <xf numFmtId="165" fontId="1" fillId="2" borderId="3" xfId="0" applyNumberFormat="1" applyFont="1" applyFill="1" applyBorder="1"/>
    <xf numFmtId="0" fontId="1" fillId="2" borderId="3" xfId="0" applyFont="1" applyFill="1" applyBorder="1" applyAlignment="1">
      <alignment horizontal="center"/>
    </xf>
    <xf numFmtId="164" fontId="2" fillId="0" borderId="0" xfId="0" applyNumberFormat="1" applyFont="1"/>
    <xf numFmtId="0" fontId="2" fillId="0" borderId="0" xfId="0" applyFont="1"/>
    <xf numFmtId="166" fontId="2" fillId="0" borderId="0" xfId="0" applyNumberFormat="1" applyFont="1"/>
    <xf numFmtId="166" fontId="2" fillId="0" borderId="4" xfId="0" applyNumberFormat="1" applyFont="1" applyBorder="1"/>
    <xf numFmtId="3" fontId="3" fillId="3" borderId="0" xfId="0" applyNumberFormat="1" applyFont="1" applyFill="1" applyAlignment="1">
      <alignment horizontal="center"/>
    </xf>
    <xf numFmtId="0" fontId="4" fillId="0" borderId="0" xfId="0" applyFont="1"/>
    <xf numFmtId="164" fontId="2" fillId="4" borderId="0" xfId="0" applyNumberFormat="1" applyFont="1" applyFill="1"/>
    <xf numFmtId="0" fontId="2" fillId="4" borderId="0" xfId="0" applyFont="1" applyFill="1"/>
    <xf numFmtId="166" fontId="2" fillId="4" borderId="0" xfId="0" applyNumberFormat="1" applyFont="1" applyFill="1"/>
    <xf numFmtId="166" fontId="2" fillId="5" borderId="0" xfId="0" applyNumberFormat="1" applyFont="1" applyFill="1"/>
    <xf numFmtId="0" fontId="5" fillId="0" borderId="0" xfId="0" applyFont="1" applyAlignment="1">
      <alignment horizontal="left"/>
    </xf>
    <xf numFmtId="0" fontId="6" fillId="3" borderId="0" xfId="0" applyFont="1" applyFill="1"/>
    <xf numFmtId="0" fontId="7" fillId="0" borderId="0" xfId="0" applyFont="1"/>
    <xf numFmtId="0" fontId="4" fillId="6" borderId="0" xfId="0" applyFont="1" applyFill="1"/>
    <xf numFmtId="0" fontId="8" fillId="3" borderId="0" xfId="0" applyFont="1" applyFill="1" applyAlignment="1">
      <alignment horizontal="left"/>
    </xf>
    <xf numFmtId="0" fontId="9" fillId="3" borderId="0" xfId="0" applyFont="1" applyFill="1" applyAlignment="1">
      <alignment horizontal="left"/>
    </xf>
    <xf numFmtId="0" fontId="10" fillId="3" borderId="0" xfId="0" applyFont="1" applyFill="1"/>
    <xf numFmtId="0" fontId="11" fillId="3" borderId="0" xfId="0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 applyAlignment="1">
      <alignment horizontal="left"/>
    </xf>
    <xf numFmtId="0" fontId="5" fillId="0" borderId="0" xfId="0" applyFont="1" applyAlignment="1">
      <alignment horizontal="left" wrapText="1"/>
    </xf>
    <xf numFmtId="0" fontId="6" fillId="3" borderId="2" xfId="0" applyFont="1" applyFill="1" applyBorder="1"/>
    <xf numFmtId="0" fontId="14" fillId="3" borderId="0" xfId="0" applyFont="1" applyFill="1"/>
    <xf numFmtId="0" fontId="7" fillId="3" borderId="0" xfId="0" applyFont="1" applyFill="1"/>
    <xf numFmtId="0" fontId="15" fillId="0" borderId="0" xfId="0" applyFont="1" applyAlignment="1">
      <alignment horizontal="left"/>
    </xf>
    <xf numFmtId="0" fontId="16" fillId="3" borderId="0" xfId="0" applyFont="1" applyFill="1"/>
    <xf numFmtId="166" fontId="17" fillId="0" borderId="4" xfId="0" applyNumberFormat="1" applyFont="1" applyBorder="1"/>
    <xf numFmtId="166" fontId="17" fillId="0" borderId="0" xfId="0" applyNumberFormat="1" applyFont="1"/>
    <xf numFmtId="166" fontId="17" fillId="0" borderId="0" xfId="0" applyNumberFormat="1" applyFont="1" applyAlignment="1">
      <alignment horizontal="left"/>
    </xf>
    <xf numFmtId="0" fontId="18" fillId="3" borderId="0" xfId="0" applyFont="1" applyFill="1"/>
    <xf numFmtId="166" fontId="4" fillId="0" borderId="0" xfId="0" applyNumberFormat="1" applyFont="1"/>
    <xf numFmtId="0" fontId="5" fillId="3" borderId="0" xfId="0" applyFont="1" applyFill="1"/>
    <xf numFmtId="0" fontId="4" fillId="4" borderId="0" xfId="0" applyFont="1" applyFill="1"/>
    <xf numFmtId="0" fontId="19" fillId="0" borderId="0" xfId="0" applyFont="1"/>
    <xf numFmtId="0" fontId="20" fillId="0" borderId="0" xfId="0" applyFont="1"/>
    <xf numFmtId="0" fontId="21" fillId="3" borderId="0" xfId="0" applyFont="1" applyFill="1"/>
    <xf numFmtId="0" fontId="6" fillId="7" borderId="2" xfId="0" applyFont="1" applyFill="1" applyBorder="1"/>
    <xf numFmtId="0" fontId="15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/>
    </xf>
    <xf numFmtId="164" fontId="2" fillId="8" borderId="0" xfId="0" applyNumberFormat="1" applyFont="1" applyFill="1"/>
    <xf numFmtId="0" fontId="2" fillId="8" borderId="0" xfId="0" applyFont="1" applyFill="1"/>
    <xf numFmtId="166" fontId="2" fillId="8" borderId="0" xfId="0" applyNumberFormat="1" applyFont="1" applyFill="1"/>
    <xf numFmtId="164" fontId="2" fillId="9" borderId="0" xfId="0" applyNumberFormat="1" applyFont="1" applyFill="1"/>
    <xf numFmtId="0" fontId="2" fillId="9" borderId="0" xfId="0" applyFont="1" applyFill="1"/>
    <xf numFmtId="166" fontId="2" fillId="9" borderId="0" xfId="0" applyNumberFormat="1" applyFont="1" applyFill="1"/>
    <xf numFmtId="0" fontId="22" fillId="0" borderId="0" xfId="0" applyFont="1"/>
    <xf numFmtId="0" fontId="23" fillId="3" borderId="0" xfId="0" applyFont="1" applyFill="1"/>
    <xf numFmtId="166" fontId="2" fillId="0" borderId="0" xfId="0" applyNumberFormat="1" applyFont="1" applyAlignment="1">
      <alignment horizontal="left"/>
    </xf>
    <xf numFmtId="0" fontId="24" fillId="3" borderId="0" xfId="0" applyFont="1" applyFill="1"/>
    <xf numFmtId="166" fontId="17" fillId="3" borderId="0" xfId="0" applyNumberFormat="1" applyFont="1" applyFill="1"/>
    <xf numFmtId="166" fontId="17" fillId="0" borderId="0" xfId="0" applyNumberFormat="1" applyFont="1" applyAlignment="1">
      <alignment horizontal="right"/>
    </xf>
    <xf numFmtId="0" fontId="25" fillId="3" borderId="0" xfId="0" applyFont="1" applyFill="1"/>
    <xf numFmtId="10" fontId="4" fillId="0" borderId="0" xfId="0" applyNumberFormat="1" applyFont="1"/>
    <xf numFmtId="0" fontId="5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166" fontId="2" fillId="10" borderId="0" xfId="0" applyNumberFormat="1" applyFont="1" applyFill="1"/>
    <xf numFmtId="21" fontId="2" fillId="0" borderId="0" xfId="0" applyNumberFormat="1" applyFont="1"/>
    <xf numFmtId="166" fontId="26" fillId="0" borderId="0" xfId="0" applyNumberFormat="1" applyFont="1"/>
    <xf numFmtId="0" fontId="27" fillId="3" borderId="0" xfId="0" applyFont="1" applyFill="1"/>
    <xf numFmtId="0" fontId="28" fillId="3" borderId="0" xfId="0" applyFont="1" applyFill="1"/>
    <xf numFmtId="164" fontId="29" fillId="0" borderId="0" xfId="0" applyNumberFormat="1" applyFont="1"/>
    <xf numFmtId="0" fontId="29" fillId="3" borderId="0" xfId="0" applyFont="1" applyFill="1"/>
    <xf numFmtId="166" fontId="29" fillId="0" borderId="0" xfId="0" applyNumberFormat="1" applyFont="1"/>
    <xf numFmtId="0" fontId="29" fillId="0" borderId="0" xfId="0" applyFont="1"/>
    <xf numFmtId="166" fontId="29" fillId="0" borderId="0" xfId="0" applyNumberFormat="1" applyFont="1" applyAlignment="1">
      <alignment horizontal="left"/>
    </xf>
    <xf numFmtId="0" fontId="30" fillId="0" borderId="0" xfId="0" applyFont="1"/>
    <xf numFmtId="0" fontId="30" fillId="3" borderId="0" xfId="0" applyFont="1" applyFill="1"/>
    <xf numFmtId="0" fontId="5" fillId="3" borderId="0" xfId="0" applyFont="1" applyFill="1" applyAlignment="1">
      <alignment horizontal="left"/>
    </xf>
    <xf numFmtId="0" fontId="33" fillId="3" borderId="0" xfId="0" applyFont="1" applyFill="1" applyAlignment="1">
      <alignment horizontal="center"/>
    </xf>
    <xf numFmtId="0" fontId="34" fillId="0" borderId="0" xfId="0" applyFont="1"/>
    <xf numFmtId="0" fontId="35" fillId="3" borderId="0" xfId="0" applyFont="1" applyFill="1" applyAlignment="1">
      <alignment horizontal="left"/>
    </xf>
    <xf numFmtId="164" fontId="29" fillId="9" borderId="0" xfId="0" applyNumberFormat="1" applyFont="1" applyFill="1"/>
    <xf numFmtId="0" fontId="29" fillId="9" borderId="0" xfId="0" applyFont="1" applyFill="1"/>
    <xf numFmtId="166" fontId="29" fillId="9" borderId="0" xfId="0" applyNumberFormat="1" applyFont="1" applyFill="1"/>
    <xf numFmtId="0" fontId="32" fillId="3" borderId="0" xfId="0" applyFont="1" applyFill="1"/>
    <xf numFmtId="0" fontId="36" fillId="3" borderId="0" xfId="0" applyFont="1" applyFill="1"/>
    <xf numFmtId="0" fontId="37" fillId="3" borderId="0" xfId="0" applyFont="1" applyFill="1"/>
    <xf numFmtId="166" fontId="29" fillId="0" borderId="4" xfId="0" applyNumberFormat="1" applyFont="1" applyBorder="1"/>
    <xf numFmtId="164" fontId="29" fillId="11" borderId="0" xfId="0" applyNumberFormat="1" applyFont="1" applyFill="1"/>
    <xf numFmtId="0" fontId="29" fillId="11" borderId="0" xfId="0" applyFont="1" applyFill="1"/>
    <xf numFmtId="166" fontId="29" fillId="11" borderId="0" xfId="0" applyNumberFormat="1" applyFont="1" applyFill="1"/>
    <xf numFmtId="166" fontId="29" fillId="11" borderId="4" xfId="0" applyNumberFormat="1" applyFont="1" applyFill="1" applyBorder="1"/>
    <xf numFmtId="0" fontId="38" fillId="3" borderId="0" xfId="0" applyFont="1" applyFill="1"/>
    <xf numFmtId="166" fontId="29" fillId="3" borderId="0" xfId="0" applyNumberFormat="1" applyFont="1" applyFill="1"/>
    <xf numFmtId="0" fontId="39" fillId="3" borderId="0" xfId="0" applyFont="1" applyFill="1"/>
    <xf numFmtId="0" fontId="5" fillId="3" borderId="0" xfId="0" applyFont="1" applyFill="1" applyAlignment="1">
      <alignment horizontal="left" wrapText="1"/>
    </xf>
    <xf numFmtId="0" fontId="32" fillId="3" borderId="2" xfId="0" applyFont="1" applyFill="1" applyBorder="1"/>
    <xf numFmtId="0" fontId="40" fillId="3" borderId="0" xfId="0" applyFont="1" applyFill="1"/>
    <xf numFmtId="166" fontId="31" fillId="0" borderId="4" xfId="0" applyNumberFormat="1" applyFont="1" applyBorder="1"/>
    <xf numFmtId="166" fontId="31" fillId="0" borderId="0" xfId="0" applyNumberFormat="1" applyFont="1"/>
    <xf numFmtId="0" fontId="41" fillId="3" borderId="0" xfId="0" applyFont="1" applyFill="1"/>
    <xf numFmtId="0" fontId="42" fillId="3" borderId="0" xfId="0" applyFont="1" applyFill="1"/>
    <xf numFmtId="0" fontId="43" fillId="3" borderId="0" xfId="0" applyFont="1" applyFill="1"/>
    <xf numFmtId="0" fontId="44" fillId="3" borderId="0" xfId="0" applyFont="1" applyFill="1"/>
    <xf numFmtId="0" fontId="5" fillId="3" borderId="0" xfId="0" applyFont="1" applyFill="1" applyAlignment="1">
      <alignment horizontal="left" vertical="top" wrapText="1"/>
    </xf>
    <xf numFmtId="0" fontId="32" fillId="3" borderId="0" xfId="0" applyFont="1" applyFill="1" applyAlignment="1">
      <alignment horizontal="left"/>
    </xf>
    <xf numFmtId="0" fontId="45" fillId="3" borderId="0" xfId="0" applyFont="1" applyFill="1"/>
    <xf numFmtId="0" fontId="46" fillId="3" borderId="0" xfId="0" applyFont="1" applyFill="1"/>
    <xf numFmtId="0" fontId="47" fillId="3" borderId="0" xfId="0" applyFont="1" applyFill="1"/>
    <xf numFmtId="166" fontId="30" fillId="0" borderId="0" xfId="0" applyNumberFormat="1" applyFont="1"/>
    <xf numFmtId="166" fontId="32" fillId="3" borderId="0" xfId="0" applyNumberFormat="1" applyFont="1" applyFill="1"/>
    <xf numFmtId="166" fontId="32" fillId="0" borderId="0" xfId="0" applyNumberFormat="1" applyFont="1" applyAlignment="1">
      <alignment horizontal="right"/>
    </xf>
    <xf numFmtId="0" fontId="48" fillId="3" borderId="0" xfId="0" applyFont="1" applyFill="1"/>
    <xf numFmtId="10" fontId="30" fillId="3" borderId="0" xfId="0" applyNumberFormat="1" applyFont="1" applyFill="1"/>
    <xf numFmtId="0" fontId="13" fillId="3" borderId="0" xfId="0" applyFont="1" applyFill="1" applyAlignment="1">
      <alignment vertical="top" wrapText="1"/>
    </xf>
    <xf numFmtId="166" fontId="48" fillId="0" borderId="0" xfId="0" applyNumberFormat="1" applyFont="1"/>
    <xf numFmtId="0" fontId="49" fillId="3" borderId="0" xfId="0" applyFont="1" applyFill="1"/>
    <xf numFmtId="166" fontId="50" fillId="3" borderId="0" xfId="0" applyNumberFormat="1" applyFont="1" applyFill="1"/>
    <xf numFmtId="0" fontId="51" fillId="3" borderId="0" xfId="0" applyFont="1" applyFill="1"/>
    <xf numFmtId="0" fontId="2" fillId="3" borderId="0" xfId="0" applyFont="1" applyFill="1"/>
    <xf numFmtId="166" fontId="2" fillId="3" borderId="0" xfId="0" applyNumberFormat="1" applyFont="1" applyFill="1"/>
    <xf numFmtId="0" fontId="52" fillId="3" borderId="0" xfId="0" applyFont="1" applyFill="1"/>
    <xf numFmtId="0" fontId="52" fillId="12" borderId="0" xfId="0" applyFont="1" applyFill="1"/>
    <xf numFmtId="0" fontId="53" fillId="3" borderId="0" xfId="0" applyFont="1" applyFill="1"/>
    <xf numFmtId="0" fontId="54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BI%20Finance%20Reports%20Availabi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"/>
      <sheetName val="FY21 Overview"/>
      <sheetName val="FY21_DATA"/>
      <sheetName val="YOY Comparison"/>
      <sheetName val="FY20 Overview"/>
      <sheetName val="FY20_DATA"/>
      <sheetName val="FY19 Overview"/>
      <sheetName val="FY19 Late Summary"/>
      <sheetName val="FY20 Late Summary"/>
      <sheetName val="Copy of Runtime &gt; 10 min"/>
      <sheetName val="FY19_DATA"/>
      <sheetName val="Table"/>
      <sheetName val="FY18_DATA"/>
      <sheetName val="SAMPLE BI FY19"/>
      <sheetName val="2LIS_06_INV  - Runtime &gt; 10 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Date</v>
          </cell>
          <cell r="B1" t="str">
            <v>P/W</v>
          </cell>
          <cell r="C1" t="str">
            <v>FY</v>
          </cell>
          <cell r="D1" t="str">
            <v>Period</v>
          </cell>
        </row>
        <row r="2">
          <cell r="A2">
            <v>41519</v>
          </cell>
          <cell r="B2" t="str">
            <v>P1 W1</v>
          </cell>
          <cell r="C2" t="str">
            <v>FY14</v>
          </cell>
          <cell r="D2" t="str">
            <v>Period 1</v>
          </cell>
        </row>
        <row r="3">
          <cell r="A3">
            <v>41520</v>
          </cell>
          <cell r="B3" t="str">
            <v>P1 W1</v>
          </cell>
          <cell r="C3" t="str">
            <v>FY14</v>
          </cell>
          <cell r="D3" t="str">
            <v>Period 1</v>
          </cell>
        </row>
        <row r="4">
          <cell r="A4">
            <v>41521</v>
          </cell>
          <cell r="B4" t="str">
            <v>P1 W1</v>
          </cell>
          <cell r="C4" t="str">
            <v>FY14</v>
          </cell>
          <cell r="D4" t="str">
            <v>Period 1</v>
          </cell>
        </row>
        <row r="5">
          <cell r="A5">
            <v>41522</v>
          </cell>
          <cell r="B5" t="str">
            <v>P1 W1</v>
          </cell>
          <cell r="C5" t="str">
            <v>FY14</v>
          </cell>
          <cell r="D5" t="str">
            <v>Period 1</v>
          </cell>
        </row>
        <row r="6">
          <cell r="A6">
            <v>41523</v>
          </cell>
          <cell r="B6" t="str">
            <v>P1 W1</v>
          </cell>
          <cell r="C6" t="str">
            <v>FY14</v>
          </cell>
          <cell r="D6" t="str">
            <v>Period 1</v>
          </cell>
        </row>
        <row r="7">
          <cell r="A7">
            <v>41524</v>
          </cell>
          <cell r="B7" t="str">
            <v>P1 W1</v>
          </cell>
          <cell r="C7" t="str">
            <v>FY14</v>
          </cell>
          <cell r="D7" t="str">
            <v>Period 1</v>
          </cell>
        </row>
        <row r="8">
          <cell r="A8">
            <v>41525</v>
          </cell>
          <cell r="B8" t="str">
            <v>P1 W1</v>
          </cell>
          <cell r="C8" t="str">
            <v>FY14</v>
          </cell>
          <cell r="D8" t="str">
            <v>Period 1</v>
          </cell>
        </row>
        <row r="9">
          <cell r="A9">
            <v>41526</v>
          </cell>
          <cell r="B9" t="str">
            <v>P1 W2</v>
          </cell>
          <cell r="C9" t="str">
            <v>FY14</v>
          </cell>
          <cell r="D9" t="str">
            <v>Period 1</v>
          </cell>
        </row>
        <row r="10">
          <cell r="A10">
            <v>41527</v>
          </cell>
          <cell r="B10" t="str">
            <v>P1 W2</v>
          </cell>
          <cell r="C10" t="str">
            <v>FY14</v>
          </cell>
          <cell r="D10" t="str">
            <v>Period 1</v>
          </cell>
        </row>
        <row r="11">
          <cell r="A11">
            <v>41528</v>
          </cell>
          <cell r="B11" t="str">
            <v>P1 W2</v>
          </cell>
          <cell r="C11" t="str">
            <v>FY14</v>
          </cell>
          <cell r="D11" t="str">
            <v>Period 1</v>
          </cell>
        </row>
        <row r="12">
          <cell r="A12">
            <v>41529</v>
          </cell>
          <cell r="B12" t="str">
            <v>P1 W2</v>
          </cell>
          <cell r="C12" t="str">
            <v>FY14</v>
          </cell>
          <cell r="D12" t="str">
            <v>Period 1</v>
          </cell>
        </row>
        <row r="13">
          <cell r="A13">
            <v>41530</v>
          </cell>
          <cell r="B13" t="str">
            <v>P1 W2</v>
          </cell>
          <cell r="C13" t="str">
            <v>FY14</v>
          </cell>
          <cell r="D13" t="str">
            <v>Period 1</v>
          </cell>
        </row>
        <row r="14">
          <cell r="A14">
            <v>41531</v>
          </cell>
          <cell r="B14" t="str">
            <v>P1 W2</v>
          </cell>
          <cell r="C14" t="str">
            <v>FY14</v>
          </cell>
          <cell r="D14" t="str">
            <v>Period 1</v>
          </cell>
        </row>
        <row r="15">
          <cell r="A15">
            <v>41532</v>
          </cell>
          <cell r="B15" t="str">
            <v>P1 W2</v>
          </cell>
          <cell r="C15" t="str">
            <v>FY14</v>
          </cell>
          <cell r="D15" t="str">
            <v>Period 1</v>
          </cell>
        </row>
        <row r="16">
          <cell r="A16">
            <v>41533</v>
          </cell>
          <cell r="B16" t="str">
            <v>P1 W3</v>
          </cell>
          <cell r="C16" t="str">
            <v>FY14</v>
          </cell>
          <cell r="D16" t="str">
            <v>Period 1</v>
          </cell>
        </row>
        <row r="17">
          <cell r="A17">
            <v>41534</v>
          </cell>
          <cell r="B17" t="str">
            <v>P1 W3</v>
          </cell>
          <cell r="C17" t="str">
            <v>FY14</v>
          </cell>
          <cell r="D17" t="str">
            <v>Period 1</v>
          </cell>
        </row>
        <row r="18">
          <cell r="A18">
            <v>41535</v>
          </cell>
          <cell r="B18" t="str">
            <v>P1 W3</v>
          </cell>
          <cell r="C18" t="str">
            <v>FY14</v>
          </cell>
          <cell r="D18" t="str">
            <v>Period 1</v>
          </cell>
        </row>
        <row r="19">
          <cell r="A19">
            <v>41536</v>
          </cell>
          <cell r="B19" t="str">
            <v>P1 W3</v>
          </cell>
          <cell r="C19" t="str">
            <v>FY14</v>
          </cell>
          <cell r="D19" t="str">
            <v>Period 1</v>
          </cell>
        </row>
        <row r="20">
          <cell r="A20">
            <v>41537</v>
          </cell>
          <cell r="B20" t="str">
            <v>P1 W3</v>
          </cell>
          <cell r="C20" t="str">
            <v>FY14</v>
          </cell>
          <cell r="D20" t="str">
            <v>Period 1</v>
          </cell>
        </row>
        <row r="21">
          <cell r="A21">
            <v>41538</v>
          </cell>
          <cell r="B21" t="str">
            <v>P1 W3</v>
          </cell>
          <cell r="C21" t="str">
            <v>FY14</v>
          </cell>
          <cell r="D21" t="str">
            <v>Period 1</v>
          </cell>
        </row>
        <row r="22">
          <cell r="A22">
            <v>41539</v>
          </cell>
          <cell r="B22" t="str">
            <v>P1 W3</v>
          </cell>
          <cell r="C22" t="str">
            <v>FY14</v>
          </cell>
          <cell r="D22" t="str">
            <v>Period 1</v>
          </cell>
        </row>
        <row r="23">
          <cell r="A23">
            <v>41540</v>
          </cell>
          <cell r="B23" t="str">
            <v>P1 W4</v>
          </cell>
          <cell r="C23" t="str">
            <v>FY14</v>
          </cell>
          <cell r="D23" t="str">
            <v>Period 1</v>
          </cell>
        </row>
        <row r="24">
          <cell r="A24">
            <v>41541</v>
          </cell>
          <cell r="B24" t="str">
            <v>P1 W4</v>
          </cell>
          <cell r="C24" t="str">
            <v>FY14</v>
          </cell>
          <cell r="D24" t="str">
            <v>Period 1</v>
          </cell>
        </row>
        <row r="25">
          <cell r="A25">
            <v>41542</v>
          </cell>
          <cell r="B25" t="str">
            <v>P1 W4</v>
          </cell>
          <cell r="C25" t="str">
            <v>FY14</v>
          </cell>
          <cell r="D25" t="str">
            <v>Period 1</v>
          </cell>
        </row>
        <row r="26">
          <cell r="A26">
            <v>41543</v>
          </cell>
          <cell r="B26" t="str">
            <v>P1 W4</v>
          </cell>
          <cell r="C26" t="str">
            <v>FY14</v>
          </cell>
          <cell r="D26" t="str">
            <v>Period 1</v>
          </cell>
        </row>
        <row r="27">
          <cell r="A27">
            <v>41544</v>
          </cell>
          <cell r="B27" t="str">
            <v>P1 W4</v>
          </cell>
          <cell r="C27" t="str">
            <v>FY14</v>
          </cell>
          <cell r="D27" t="str">
            <v>Period 1</v>
          </cell>
        </row>
        <row r="28">
          <cell r="A28">
            <v>41545</v>
          </cell>
          <cell r="B28" t="str">
            <v>P1 W4</v>
          </cell>
          <cell r="C28" t="str">
            <v>FY14</v>
          </cell>
          <cell r="D28" t="str">
            <v>Period 1</v>
          </cell>
        </row>
        <row r="29">
          <cell r="A29">
            <v>41546</v>
          </cell>
          <cell r="B29" t="str">
            <v>P1 W4</v>
          </cell>
          <cell r="C29" t="str">
            <v>FY14</v>
          </cell>
          <cell r="D29" t="str">
            <v>Period 1</v>
          </cell>
        </row>
        <row r="30">
          <cell r="A30">
            <v>41547</v>
          </cell>
          <cell r="B30" t="str">
            <v>P2 W1</v>
          </cell>
          <cell r="C30" t="str">
            <v>FY14</v>
          </cell>
          <cell r="D30" t="str">
            <v>Period 2</v>
          </cell>
        </row>
        <row r="31">
          <cell r="A31">
            <v>41548</v>
          </cell>
          <cell r="B31" t="str">
            <v>P2 W1</v>
          </cell>
          <cell r="C31" t="str">
            <v>FY14</v>
          </cell>
          <cell r="D31" t="str">
            <v>Period 2</v>
          </cell>
        </row>
        <row r="32">
          <cell r="A32">
            <v>41549</v>
          </cell>
          <cell r="B32" t="str">
            <v>P2 W1</v>
          </cell>
          <cell r="C32" t="str">
            <v>FY14</v>
          </cell>
          <cell r="D32" t="str">
            <v>Period 2</v>
          </cell>
        </row>
        <row r="33">
          <cell r="A33">
            <v>41550</v>
          </cell>
          <cell r="B33" t="str">
            <v>P2 W1</v>
          </cell>
          <cell r="C33" t="str">
            <v>FY14</v>
          </cell>
          <cell r="D33" t="str">
            <v>Period 2</v>
          </cell>
        </row>
        <row r="34">
          <cell r="A34">
            <v>41551</v>
          </cell>
          <cell r="B34" t="str">
            <v>P2 W1</v>
          </cell>
          <cell r="C34" t="str">
            <v>FY14</v>
          </cell>
          <cell r="D34" t="str">
            <v>Period 2</v>
          </cell>
        </row>
        <row r="35">
          <cell r="A35">
            <v>41552</v>
          </cell>
          <cell r="B35" t="str">
            <v>P2 W1</v>
          </cell>
          <cell r="C35" t="str">
            <v>FY14</v>
          </cell>
          <cell r="D35" t="str">
            <v>Period 2</v>
          </cell>
        </row>
        <row r="36">
          <cell r="A36">
            <v>41553</v>
          </cell>
          <cell r="B36" t="str">
            <v>P2 W1</v>
          </cell>
          <cell r="C36" t="str">
            <v>FY14</v>
          </cell>
          <cell r="D36" t="str">
            <v>Period 2</v>
          </cell>
        </row>
        <row r="37">
          <cell r="A37">
            <v>41554</v>
          </cell>
          <cell r="B37" t="str">
            <v>P2 W2</v>
          </cell>
          <cell r="C37" t="str">
            <v>FY14</v>
          </cell>
          <cell r="D37" t="str">
            <v>Period 2</v>
          </cell>
        </row>
        <row r="38">
          <cell r="A38">
            <v>41555</v>
          </cell>
          <cell r="B38" t="str">
            <v>P2 W2</v>
          </cell>
          <cell r="C38" t="str">
            <v>FY14</v>
          </cell>
          <cell r="D38" t="str">
            <v>Period 2</v>
          </cell>
        </row>
        <row r="39">
          <cell r="A39">
            <v>41556</v>
          </cell>
          <cell r="B39" t="str">
            <v>P2 W2</v>
          </cell>
          <cell r="C39" t="str">
            <v>FY14</v>
          </cell>
          <cell r="D39" t="str">
            <v>Period 2</v>
          </cell>
        </row>
        <row r="40">
          <cell r="A40">
            <v>41557</v>
          </cell>
          <cell r="B40" t="str">
            <v>P2 W2</v>
          </cell>
          <cell r="C40" t="str">
            <v>FY14</v>
          </cell>
          <cell r="D40" t="str">
            <v>Period 2</v>
          </cell>
        </row>
        <row r="41">
          <cell r="A41">
            <v>41558</v>
          </cell>
          <cell r="B41" t="str">
            <v>P2 W2</v>
          </cell>
          <cell r="C41" t="str">
            <v>FY14</v>
          </cell>
          <cell r="D41" t="str">
            <v>Period 2</v>
          </cell>
        </row>
        <row r="42">
          <cell r="A42">
            <v>41559</v>
          </cell>
          <cell r="B42" t="str">
            <v>P2 W2</v>
          </cell>
          <cell r="C42" t="str">
            <v>FY14</v>
          </cell>
          <cell r="D42" t="str">
            <v>Period 2</v>
          </cell>
        </row>
        <row r="43">
          <cell r="A43">
            <v>41560</v>
          </cell>
          <cell r="B43" t="str">
            <v>P2 W2</v>
          </cell>
          <cell r="C43" t="str">
            <v>FY14</v>
          </cell>
          <cell r="D43" t="str">
            <v>Period 2</v>
          </cell>
        </row>
        <row r="44">
          <cell r="A44">
            <v>41561</v>
          </cell>
          <cell r="B44" t="str">
            <v>P2 W3</v>
          </cell>
          <cell r="C44" t="str">
            <v>FY14</v>
          </cell>
          <cell r="D44" t="str">
            <v>Period 2</v>
          </cell>
        </row>
        <row r="45">
          <cell r="A45">
            <v>41562</v>
          </cell>
          <cell r="B45" t="str">
            <v>P2 W3</v>
          </cell>
          <cell r="C45" t="str">
            <v>FY14</v>
          </cell>
          <cell r="D45" t="str">
            <v>Period 2</v>
          </cell>
        </row>
        <row r="46">
          <cell r="A46">
            <v>41563</v>
          </cell>
          <cell r="B46" t="str">
            <v>P2 W3</v>
          </cell>
          <cell r="C46" t="str">
            <v>FY14</v>
          </cell>
          <cell r="D46" t="str">
            <v>Period 2</v>
          </cell>
        </row>
        <row r="47">
          <cell r="A47">
            <v>41564</v>
          </cell>
          <cell r="B47" t="str">
            <v>P2 W3</v>
          </cell>
          <cell r="C47" t="str">
            <v>FY14</v>
          </cell>
          <cell r="D47" t="str">
            <v>Period 2</v>
          </cell>
        </row>
        <row r="48">
          <cell r="A48">
            <v>41565</v>
          </cell>
          <cell r="B48" t="str">
            <v>P2 W3</v>
          </cell>
          <cell r="C48" t="str">
            <v>FY14</v>
          </cell>
          <cell r="D48" t="str">
            <v>Period 2</v>
          </cell>
        </row>
        <row r="49">
          <cell r="A49">
            <v>41566</v>
          </cell>
          <cell r="B49" t="str">
            <v>P2 W3</v>
          </cell>
          <cell r="C49" t="str">
            <v>FY14</v>
          </cell>
          <cell r="D49" t="str">
            <v>Period 2</v>
          </cell>
        </row>
        <row r="50">
          <cell r="A50">
            <v>41567</v>
          </cell>
          <cell r="B50" t="str">
            <v>P2 W3</v>
          </cell>
          <cell r="C50" t="str">
            <v>FY14</v>
          </cell>
          <cell r="D50" t="str">
            <v>Period 2</v>
          </cell>
        </row>
        <row r="51">
          <cell r="A51">
            <v>41568</v>
          </cell>
          <cell r="B51" t="str">
            <v>P2 W4</v>
          </cell>
          <cell r="C51" t="str">
            <v>FY14</v>
          </cell>
          <cell r="D51" t="str">
            <v>Period 2</v>
          </cell>
        </row>
        <row r="52">
          <cell r="A52">
            <v>41569</v>
          </cell>
          <cell r="B52" t="str">
            <v>P2 W4</v>
          </cell>
          <cell r="C52" t="str">
            <v>FY14</v>
          </cell>
          <cell r="D52" t="str">
            <v>Period 2</v>
          </cell>
        </row>
        <row r="53">
          <cell r="A53">
            <v>41570</v>
          </cell>
          <cell r="B53" t="str">
            <v>P2 W4</v>
          </cell>
          <cell r="C53" t="str">
            <v>FY14</v>
          </cell>
          <cell r="D53" t="str">
            <v>Period 2</v>
          </cell>
        </row>
        <row r="54">
          <cell r="A54">
            <v>41571</v>
          </cell>
          <cell r="B54" t="str">
            <v>P2 W4</v>
          </cell>
          <cell r="C54" t="str">
            <v>FY14</v>
          </cell>
          <cell r="D54" t="str">
            <v>Period 2</v>
          </cell>
        </row>
        <row r="55">
          <cell r="A55">
            <v>41572</v>
          </cell>
          <cell r="B55" t="str">
            <v>P2 W4</v>
          </cell>
          <cell r="C55" t="str">
            <v>FY14</v>
          </cell>
          <cell r="D55" t="str">
            <v>Period 2</v>
          </cell>
        </row>
        <row r="56">
          <cell r="A56">
            <v>41573</v>
          </cell>
          <cell r="B56" t="str">
            <v>P2 W4</v>
          </cell>
          <cell r="C56" t="str">
            <v>FY14</v>
          </cell>
          <cell r="D56" t="str">
            <v>Period 2</v>
          </cell>
        </row>
        <row r="57">
          <cell r="A57">
            <v>41574</v>
          </cell>
          <cell r="B57" t="str">
            <v>P2 W4</v>
          </cell>
          <cell r="C57" t="str">
            <v>FY14</v>
          </cell>
          <cell r="D57" t="str">
            <v>Period 2</v>
          </cell>
        </row>
        <row r="58">
          <cell r="A58">
            <v>41575</v>
          </cell>
          <cell r="B58" t="str">
            <v>P3 W1</v>
          </cell>
          <cell r="C58" t="str">
            <v>FY14</v>
          </cell>
          <cell r="D58" t="str">
            <v>Period 3</v>
          </cell>
        </row>
        <row r="59">
          <cell r="A59">
            <v>41576</v>
          </cell>
          <cell r="B59" t="str">
            <v>P3 W1</v>
          </cell>
          <cell r="C59" t="str">
            <v>FY14</v>
          </cell>
          <cell r="D59" t="str">
            <v>Period 3</v>
          </cell>
        </row>
        <row r="60">
          <cell r="A60">
            <v>41577</v>
          </cell>
          <cell r="B60" t="str">
            <v>P3 W1</v>
          </cell>
          <cell r="C60" t="str">
            <v>FY14</v>
          </cell>
          <cell r="D60" t="str">
            <v>Period 3</v>
          </cell>
        </row>
        <row r="61">
          <cell r="A61">
            <v>41578</v>
          </cell>
          <cell r="B61" t="str">
            <v>P3 W1</v>
          </cell>
          <cell r="C61" t="str">
            <v>FY14</v>
          </cell>
          <cell r="D61" t="str">
            <v>Period 3</v>
          </cell>
        </row>
        <row r="62">
          <cell r="A62">
            <v>41579</v>
          </cell>
          <cell r="B62" t="str">
            <v>P3 W1</v>
          </cell>
          <cell r="C62" t="str">
            <v>FY14</v>
          </cell>
          <cell r="D62" t="str">
            <v>Period 3</v>
          </cell>
        </row>
        <row r="63">
          <cell r="A63">
            <v>41580</v>
          </cell>
          <cell r="B63" t="str">
            <v>P3 W1</v>
          </cell>
          <cell r="C63" t="str">
            <v>FY14</v>
          </cell>
          <cell r="D63" t="str">
            <v>Period 3</v>
          </cell>
        </row>
        <row r="64">
          <cell r="A64">
            <v>41581</v>
          </cell>
          <cell r="B64" t="str">
            <v>P3 W1</v>
          </cell>
          <cell r="C64" t="str">
            <v>FY14</v>
          </cell>
          <cell r="D64" t="str">
            <v>Period 3</v>
          </cell>
        </row>
        <row r="65">
          <cell r="A65">
            <v>41582</v>
          </cell>
          <cell r="B65" t="str">
            <v>P3 W2</v>
          </cell>
          <cell r="C65" t="str">
            <v>FY14</v>
          </cell>
          <cell r="D65" t="str">
            <v>Period 3</v>
          </cell>
        </row>
        <row r="66">
          <cell r="A66">
            <v>41583</v>
          </cell>
          <cell r="B66" t="str">
            <v>P3 W2</v>
          </cell>
          <cell r="C66" t="str">
            <v>FY14</v>
          </cell>
          <cell r="D66" t="str">
            <v>Period 3</v>
          </cell>
        </row>
        <row r="67">
          <cell r="A67">
            <v>41584</v>
          </cell>
          <cell r="B67" t="str">
            <v>P3 W2</v>
          </cell>
          <cell r="C67" t="str">
            <v>FY14</v>
          </cell>
          <cell r="D67" t="str">
            <v>Period 3</v>
          </cell>
        </row>
        <row r="68">
          <cell r="A68">
            <v>41585</v>
          </cell>
          <cell r="B68" t="str">
            <v>P3 W2</v>
          </cell>
          <cell r="C68" t="str">
            <v>FY14</v>
          </cell>
          <cell r="D68" t="str">
            <v>Period 3</v>
          </cell>
        </row>
        <row r="69">
          <cell r="A69">
            <v>41586</v>
          </cell>
          <cell r="B69" t="str">
            <v>P3 W2</v>
          </cell>
          <cell r="C69" t="str">
            <v>FY14</v>
          </cell>
          <cell r="D69" t="str">
            <v>Period 3</v>
          </cell>
        </row>
        <row r="70">
          <cell r="A70">
            <v>41587</v>
          </cell>
          <cell r="B70" t="str">
            <v>P3 W2</v>
          </cell>
          <cell r="C70" t="str">
            <v>FY14</v>
          </cell>
          <cell r="D70" t="str">
            <v>Period 3</v>
          </cell>
        </row>
        <row r="71">
          <cell r="A71">
            <v>41588</v>
          </cell>
          <cell r="B71" t="str">
            <v>P3 W2</v>
          </cell>
          <cell r="C71" t="str">
            <v>FY14</v>
          </cell>
          <cell r="D71" t="str">
            <v>Period 3</v>
          </cell>
        </row>
        <row r="72">
          <cell r="A72">
            <v>41589</v>
          </cell>
          <cell r="B72" t="str">
            <v>P3 W3</v>
          </cell>
          <cell r="C72" t="str">
            <v>FY14</v>
          </cell>
          <cell r="D72" t="str">
            <v>Period 3</v>
          </cell>
        </row>
        <row r="73">
          <cell r="A73">
            <v>41590</v>
          </cell>
          <cell r="B73" t="str">
            <v>P3 W3</v>
          </cell>
          <cell r="C73" t="str">
            <v>FY14</v>
          </cell>
          <cell r="D73" t="str">
            <v>Period 3</v>
          </cell>
        </row>
        <row r="74">
          <cell r="A74">
            <v>41591</v>
          </cell>
          <cell r="B74" t="str">
            <v>P3 W3</v>
          </cell>
          <cell r="C74" t="str">
            <v>FY14</v>
          </cell>
          <cell r="D74" t="str">
            <v>Period 3</v>
          </cell>
        </row>
        <row r="75">
          <cell r="A75">
            <v>41592</v>
          </cell>
          <cell r="B75" t="str">
            <v>P3 W3</v>
          </cell>
          <cell r="C75" t="str">
            <v>FY14</v>
          </cell>
          <cell r="D75" t="str">
            <v>Period 3</v>
          </cell>
        </row>
        <row r="76">
          <cell r="A76">
            <v>41593</v>
          </cell>
          <cell r="B76" t="str">
            <v>P3 W3</v>
          </cell>
          <cell r="C76" t="str">
            <v>FY14</v>
          </cell>
          <cell r="D76" t="str">
            <v>Period 3</v>
          </cell>
        </row>
        <row r="77">
          <cell r="A77">
            <v>41594</v>
          </cell>
          <cell r="B77" t="str">
            <v>P3 W3</v>
          </cell>
          <cell r="C77" t="str">
            <v>FY14</v>
          </cell>
          <cell r="D77" t="str">
            <v>Period 3</v>
          </cell>
        </row>
        <row r="78">
          <cell r="A78">
            <v>41595</v>
          </cell>
          <cell r="B78" t="str">
            <v>P3 W3</v>
          </cell>
          <cell r="C78" t="str">
            <v>FY14</v>
          </cell>
          <cell r="D78" t="str">
            <v>Period 3</v>
          </cell>
        </row>
        <row r="79">
          <cell r="A79">
            <v>41596</v>
          </cell>
          <cell r="B79" t="str">
            <v>P3 W4</v>
          </cell>
          <cell r="C79" t="str">
            <v>FY14</v>
          </cell>
          <cell r="D79" t="str">
            <v>Period 3</v>
          </cell>
        </row>
        <row r="80">
          <cell r="A80">
            <v>41597</v>
          </cell>
          <cell r="B80" t="str">
            <v>P3 W4</v>
          </cell>
          <cell r="C80" t="str">
            <v>FY14</v>
          </cell>
          <cell r="D80" t="str">
            <v>Period 3</v>
          </cell>
        </row>
        <row r="81">
          <cell r="A81">
            <v>41598</v>
          </cell>
          <cell r="B81" t="str">
            <v>P3 W4</v>
          </cell>
          <cell r="C81" t="str">
            <v>FY14</v>
          </cell>
          <cell r="D81" t="str">
            <v>Period 3</v>
          </cell>
        </row>
        <row r="82">
          <cell r="A82">
            <v>41599</v>
          </cell>
          <cell r="B82" t="str">
            <v>P3 W4</v>
          </cell>
          <cell r="C82" t="str">
            <v>FY14</v>
          </cell>
          <cell r="D82" t="str">
            <v>Period 3</v>
          </cell>
        </row>
        <row r="83">
          <cell r="A83">
            <v>41600</v>
          </cell>
          <cell r="B83" t="str">
            <v>P3 W4</v>
          </cell>
          <cell r="C83" t="str">
            <v>FY14</v>
          </cell>
          <cell r="D83" t="str">
            <v>Period 3</v>
          </cell>
        </row>
        <row r="84">
          <cell r="A84">
            <v>41601</v>
          </cell>
          <cell r="B84" t="str">
            <v>P3 W4</v>
          </cell>
          <cell r="C84" t="str">
            <v>FY14</v>
          </cell>
          <cell r="D84" t="str">
            <v>Period 3</v>
          </cell>
        </row>
        <row r="85">
          <cell r="A85">
            <v>41602</v>
          </cell>
          <cell r="B85" t="str">
            <v>P3 W4</v>
          </cell>
          <cell r="C85" t="str">
            <v>FY14</v>
          </cell>
          <cell r="D85" t="str">
            <v>Period 3</v>
          </cell>
        </row>
        <row r="86">
          <cell r="A86">
            <v>41603</v>
          </cell>
          <cell r="B86" t="str">
            <v>P4 W1</v>
          </cell>
          <cell r="C86" t="str">
            <v>FY14</v>
          </cell>
          <cell r="D86" t="str">
            <v>Period 4</v>
          </cell>
        </row>
        <row r="87">
          <cell r="A87">
            <v>41604</v>
          </cell>
          <cell r="B87" t="str">
            <v>P4 W1</v>
          </cell>
          <cell r="C87" t="str">
            <v>FY14</v>
          </cell>
          <cell r="D87" t="str">
            <v>Period 4</v>
          </cell>
        </row>
        <row r="88">
          <cell r="A88">
            <v>41605</v>
          </cell>
          <cell r="B88" t="str">
            <v>P4 W1</v>
          </cell>
          <cell r="C88" t="str">
            <v>FY14</v>
          </cell>
          <cell r="D88" t="str">
            <v>Period 4</v>
          </cell>
        </row>
        <row r="89">
          <cell r="A89">
            <v>41606</v>
          </cell>
          <cell r="B89" t="str">
            <v>P4 W1</v>
          </cell>
          <cell r="C89" t="str">
            <v>FY14</v>
          </cell>
          <cell r="D89" t="str">
            <v>Period 4</v>
          </cell>
        </row>
        <row r="90">
          <cell r="A90">
            <v>41607</v>
          </cell>
          <cell r="B90" t="str">
            <v>P4 W1</v>
          </cell>
          <cell r="C90" t="str">
            <v>FY14</v>
          </cell>
          <cell r="D90" t="str">
            <v>Period 4</v>
          </cell>
        </row>
        <row r="91">
          <cell r="A91">
            <v>41608</v>
          </cell>
          <cell r="B91" t="str">
            <v>P4 W1</v>
          </cell>
          <cell r="C91" t="str">
            <v>FY14</v>
          </cell>
          <cell r="D91" t="str">
            <v>Period 4</v>
          </cell>
        </row>
        <row r="92">
          <cell r="A92">
            <v>41609</v>
          </cell>
          <cell r="B92" t="str">
            <v>P4 W1</v>
          </cell>
          <cell r="C92" t="str">
            <v>FY14</v>
          </cell>
          <cell r="D92" t="str">
            <v>Period 4</v>
          </cell>
        </row>
        <row r="93">
          <cell r="A93">
            <v>41610</v>
          </cell>
          <cell r="B93" t="str">
            <v>P4 W2</v>
          </cell>
          <cell r="C93" t="str">
            <v>FY14</v>
          </cell>
          <cell r="D93" t="str">
            <v>Period 4</v>
          </cell>
        </row>
        <row r="94">
          <cell r="A94">
            <v>41611</v>
          </cell>
          <cell r="B94" t="str">
            <v>P4 W2</v>
          </cell>
          <cell r="C94" t="str">
            <v>FY14</v>
          </cell>
          <cell r="D94" t="str">
            <v>Period 4</v>
          </cell>
        </row>
        <row r="95">
          <cell r="A95">
            <v>41612</v>
          </cell>
          <cell r="B95" t="str">
            <v>P4 W2</v>
          </cell>
          <cell r="C95" t="str">
            <v>FY14</v>
          </cell>
          <cell r="D95" t="str">
            <v>Period 4</v>
          </cell>
        </row>
        <row r="96">
          <cell r="A96">
            <v>41613</v>
          </cell>
          <cell r="B96" t="str">
            <v>P4 W2</v>
          </cell>
          <cell r="C96" t="str">
            <v>FY14</v>
          </cell>
          <cell r="D96" t="str">
            <v>Period 4</v>
          </cell>
        </row>
        <row r="97">
          <cell r="A97">
            <v>41614</v>
          </cell>
          <cell r="B97" t="str">
            <v>P4 W2</v>
          </cell>
          <cell r="C97" t="str">
            <v>FY14</v>
          </cell>
          <cell r="D97" t="str">
            <v>Period 4</v>
          </cell>
        </row>
        <row r="98">
          <cell r="A98">
            <v>41615</v>
          </cell>
          <cell r="B98" t="str">
            <v>P4 W2</v>
          </cell>
          <cell r="C98" t="str">
            <v>FY14</v>
          </cell>
          <cell r="D98" t="str">
            <v>Period 4</v>
          </cell>
        </row>
        <row r="99">
          <cell r="A99">
            <v>41616</v>
          </cell>
          <cell r="B99" t="str">
            <v>P4 W2</v>
          </cell>
          <cell r="C99" t="str">
            <v>FY14</v>
          </cell>
          <cell r="D99" t="str">
            <v>Period 4</v>
          </cell>
        </row>
        <row r="100">
          <cell r="A100">
            <v>41617</v>
          </cell>
          <cell r="B100" t="str">
            <v>P4 W3</v>
          </cell>
          <cell r="C100" t="str">
            <v>FY14</v>
          </cell>
          <cell r="D100" t="str">
            <v>Period 4</v>
          </cell>
        </row>
        <row r="101">
          <cell r="A101">
            <v>41618</v>
          </cell>
          <cell r="B101" t="str">
            <v>P4 W3</v>
          </cell>
          <cell r="C101" t="str">
            <v>FY14</v>
          </cell>
          <cell r="D101" t="str">
            <v>Period 4</v>
          </cell>
        </row>
        <row r="102">
          <cell r="A102">
            <v>41619</v>
          </cell>
          <cell r="B102" t="str">
            <v>P4 W3</v>
          </cell>
          <cell r="C102" t="str">
            <v>FY14</v>
          </cell>
          <cell r="D102" t="str">
            <v>Period 4</v>
          </cell>
        </row>
        <row r="103">
          <cell r="A103">
            <v>41620</v>
          </cell>
          <cell r="B103" t="str">
            <v>P4 W3</v>
          </cell>
          <cell r="C103" t="str">
            <v>FY14</v>
          </cell>
          <cell r="D103" t="str">
            <v>Period 4</v>
          </cell>
        </row>
        <row r="104">
          <cell r="A104">
            <v>41621</v>
          </cell>
          <cell r="B104" t="str">
            <v>P4 W3</v>
          </cell>
          <cell r="C104" t="str">
            <v>FY14</v>
          </cell>
          <cell r="D104" t="str">
            <v>Period 4</v>
          </cell>
        </row>
        <row r="105">
          <cell r="A105">
            <v>41622</v>
          </cell>
          <cell r="B105" t="str">
            <v>P4 W3</v>
          </cell>
          <cell r="C105" t="str">
            <v>FY14</v>
          </cell>
          <cell r="D105" t="str">
            <v>Period 4</v>
          </cell>
        </row>
        <row r="106">
          <cell r="A106">
            <v>41623</v>
          </cell>
          <cell r="B106" t="str">
            <v>P4 W3</v>
          </cell>
          <cell r="C106" t="str">
            <v>FY14</v>
          </cell>
          <cell r="D106" t="str">
            <v>Period 4</v>
          </cell>
        </row>
        <row r="107">
          <cell r="A107">
            <v>41624</v>
          </cell>
          <cell r="B107" t="str">
            <v>P4 W4</v>
          </cell>
          <cell r="C107" t="str">
            <v>FY14</v>
          </cell>
          <cell r="D107" t="str">
            <v>Period 4</v>
          </cell>
        </row>
        <row r="108">
          <cell r="A108">
            <v>41625</v>
          </cell>
          <cell r="B108" t="str">
            <v>P4 W4</v>
          </cell>
          <cell r="C108" t="str">
            <v>FY14</v>
          </cell>
          <cell r="D108" t="str">
            <v>Period 4</v>
          </cell>
        </row>
        <row r="109">
          <cell r="A109">
            <v>41626</v>
          </cell>
          <cell r="B109" t="str">
            <v>P4 W4</v>
          </cell>
          <cell r="C109" t="str">
            <v>FY14</v>
          </cell>
          <cell r="D109" t="str">
            <v>Period 4</v>
          </cell>
        </row>
        <row r="110">
          <cell r="A110">
            <v>41627</v>
          </cell>
          <cell r="B110" t="str">
            <v>P4 W4</v>
          </cell>
          <cell r="C110" t="str">
            <v>FY14</v>
          </cell>
          <cell r="D110" t="str">
            <v>Period 4</v>
          </cell>
        </row>
        <row r="111">
          <cell r="A111">
            <v>41628</v>
          </cell>
          <cell r="B111" t="str">
            <v>P4 W4</v>
          </cell>
          <cell r="C111" t="str">
            <v>FY14</v>
          </cell>
          <cell r="D111" t="str">
            <v>Period 4</v>
          </cell>
        </row>
        <row r="112">
          <cell r="A112">
            <v>41629</v>
          </cell>
          <cell r="B112" t="str">
            <v>P4 W4</v>
          </cell>
          <cell r="C112" t="str">
            <v>FY14</v>
          </cell>
          <cell r="D112" t="str">
            <v>Period 4</v>
          </cell>
        </row>
        <row r="113">
          <cell r="A113">
            <v>41630</v>
          </cell>
          <cell r="B113" t="str">
            <v>P4 W4</v>
          </cell>
          <cell r="C113" t="str">
            <v>FY14</v>
          </cell>
          <cell r="D113" t="str">
            <v>Period 4</v>
          </cell>
        </row>
        <row r="114">
          <cell r="A114">
            <v>41631</v>
          </cell>
          <cell r="B114" t="str">
            <v>P5 W1</v>
          </cell>
          <cell r="C114" t="str">
            <v>FY14</v>
          </cell>
          <cell r="D114" t="str">
            <v>Period 5</v>
          </cell>
        </row>
        <row r="115">
          <cell r="A115">
            <v>41632</v>
          </cell>
          <cell r="B115" t="str">
            <v>P5 W1</v>
          </cell>
          <cell r="C115" t="str">
            <v>FY14</v>
          </cell>
          <cell r="D115" t="str">
            <v>Period 5</v>
          </cell>
        </row>
        <row r="116">
          <cell r="A116">
            <v>41633</v>
          </cell>
          <cell r="B116" t="str">
            <v>P5 W1</v>
          </cell>
          <cell r="C116" t="str">
            <v>FY14</v>
          </cell>
          <cell r="D116" t="str">
            <v>Period 5</v>
          </cell>
        </row>
        <row r="117">
          <cell r="A117">
            <v>41634</v>
          </cell>
          <cell r="B117" t="str">
            <v>P5 W1</v>
          </cell>
          <cell r="C117" t="str">
            <v>FY14</v>
          </cell>
          <cell r="D117" t="str">
            <v>Period 5</v>
          </cell>
        </row>
        <row r="118">
          <cell r="A118">
            <v>41635</v>
          </cell>
          <cell r="B118" t="str">
            <v>P5 W1</v>
          </cell>
          <cell r="C118" t="str">
            <v>FY14</v>
          </cell>
          <cell r="D118" t="str">
            <v>Period 5</v>
          </cell>
        </row>
        <row r="119">
          <cell r="A119">
            <v>41636</v>
          </cell>
          <cell r="B119" t="str">
            <v>P5 W1</v>
          </cell>
          <cell r="C119" t="str">
            <v>FY14</v>
          </cell>
          <cell r="D119" t="str">
            <v>Period 5</v>
          </cell>
        </row>
        <row r="120">
          <cell r="A120">
            <v>41637</v>
          </cell>
          <cell r="B120" t="str">
            <v>P5 W1</v>
          </cell>
          <cell r="C120" t="str">
            <v>FY14</v>
          </cell>
          <cell r="D120" t="str">
            <v>Period 5</v>
          </cell>
        </row>
        <row r="121">
          <cell r="A121">
            <v>41638</v>
          </cell>
          <cell r="B121" t="str">
            <v>P5 W2</v>
          </cell>
          <cell r="C121" t="str">
            <v>FY14</v>
          </cell>
          <cell r="D121" t="str">
            <v>Period 5</v>
          </cell>
        </row>
        <row r="122">
          <cell r="A122">
            <v>41639</v>
          </cell>
          <cell r="B122" t="str">
            <v>P5 W2</v>
          </cell>
          <cell r="C122" t="str">
            <v>FY14</v>
          </cell>
          <cell r="D122" t="str">
            <v>Period 5</v>
          </cell>
        </row>
        <row r="123">
          <cell r="A123">
            <v>41640</v>
          </cell>
          <cell r="B123" t="str">
            <v>P5 W2</v>
          </cell>
          <cell r="C123" t="str">
            <v>FY14</v>
          </cell>
          <cell r="D123" t="str">
            <v>Period 5</v>
          </cell>
        </row>
        <row r="124">
          <cell r="A124">
            <v>41641</v>
          </cell>
          <cell r="B124" t="str">
            <v>P5 W2</v>
          </cell>
          <cell r="C124" t="str">
            <v>FY14</v>
          </cell>
          <cell r="D124" t="str">
            <v>Period 5</v>
          </cell>
        </row>
        <row r="125">
          <cell r="A125">
            <v>41642</v>
          </cell>
          <cell r="B125" t="str">
            <v>P5 W2</v>
          </cell>
          <cell r="C125" t="str">
            <v>FY14</v>
          </cell>
          <cell r="D125" t="str">
            <v>Period 5</v>
          </cell>
        </row>
        <row r="126">
          <cell r="A126">
            <v>41643</v>
          </cell>
          <cell r="B126" t="str">
            <v>P5 W2</v>
          </cell>
          <cell r="C126" t="str">
            <v>FY14</v>
          </cell>
          <cell r="D126" t="str">
            <v>Period 5</v>
          </cell>
        </row>
        <row r="127">
          <cell r="A127">
            <v>41644</v>
          </cell>
          <cell r="B127" t="str">
            <v>P5 W2</v>
          </cell>
          <cell r="C127" t="str">
            <v>FY14</v>
          </cell>
          <cell r="D127" t="str">
            <v>Period 5</v>
          </cell>
        </row>
        <row r="128">
          <cell r="A128">
            <v>41645</v>
          </cell>
          <cell r="B128" t="str">
            <v>P5 W3</v>
          </cell>
          <cell r="C128" t="str">
            <v>FY14</v>
          </cell>
          <cell r="D128" t="str">
            <v>Period 5</v>
          </cell>
        </row>
        <row r="129">
          <cell r="A129">
            <v>41646</v>
          </cell>
          <cell r="B129" t="str">
            <v>P5 W3</v>
          </cell>
          <cell r="C129" t="str">
            <v>FY14</v>
          </cell>
          <cell r="D129" t="str">
            <v>Period 5</v>
          </cell>
        </row>
        <row r="130">
          <cell r="A130">
            <v>41647</v>
          </cell>
          <cell r="B130" t="str">
            <v>P5 W3</v>
          </cell>
          <cell r="C130" t="str">
            <v>FY14</v>
          </cell>
          <cell r="D130" t="str">
            <v>Period 5</v>
          </cell>
        </row>
        <row r="131">
          <cell r="A131">
            <v>41648</v>
          </cell>
          <cell r="B131" t="str">
            <v>P5 W3</v>
          </cell>
          <cell r="C131" t="str">
            <v>FY14</v>
          </cell>
          <cell r="D131" t="str">
            <v>Period 5</v>
          </cell>
        </row>
        <row r="132">
          <cell r="A132">
            <v>41649</v>
          </cell>
          <cell r="B132" t="str">
            <v>P5 W3</v>
          </cell>
          <cell r="C132" t="str">
            <v>FY14</v>
          </cell>
          <cell r="D132" t="str">
            <v>Period 5</v>
          </cell>
        </row>
        <row r="133">
          <cell r="A133">
            <v>41650</v>
          </cell>
          <cell r="B133" t="str">
            <v>P5 W3</v>
          </cell>
          <cell r="C133" t="str">
            <v>FY14</v>
          </cell>
          <cell r="D133" t="str">
            <v>Period 5</v>
          </cell>
        </row>
        <row r="134">
          <cell r="A134">
            <v>41651</v>
          </cell>
          <cell r="B134" t="str">
            <v>P5 W3</v>
          </cell>
          <cell r="C134" t="str">
            <v>FY14</v>
          </cell>
          <cell r="D134" t="str">
            <v>Period 5</v>
          </cell>
        </row>
        <row r="135">
          <cell r="A135">
            <v>41652</v>
          </cell>
          <cell r="B135" t="str">
            <v>P5 W4</v>
          </cell>
          <cell r="C135" t="str">
            <v>FY14</v>
          </cell>
          <cell r="D135" t="str">
            <v>Period 5</v>
          </cell>
        </row>
        <row r="136">
          <cell r="A136">
            <v>41653</v>
          </cell>
          <cell r="B136" t="str">
            <v>P5 W4</v>
          </cell>
          <cell r="C136" t="str">
            <v>FY14</v>
          </cell>
          <cell r="D136" t="str">
            <v>Period 5</v>
          </cell>
        </row>
        <row r="137">
          <cell r="A137">
            <v>41654</v>
          </cell>
          <cell r="B137" t="str">
            <v>P5 W4</v>
          </cell>
          <cell r="C137" t="str">
            <v>FY14</v>
          </cell>
          <cell r="D137" t="str">
            <v>Period 5</v>
          </cell>
        </row>
        <row r="138">
          <cell r="A138">
            <v>41655</v>
          </cell>
          <cell r="B138" t="str">
            <v>P5 W4</v>
          </cell>
          <cell r="C138" t="str">
            <v>FY14</v>
          </cell>
          <cell r="D138" t="str">
            <v>Period 5</v>
          </cell>
        </row>
        <row r="139">
          <cell r="A139">
            <v>41656</v>
          </cell>
          <cell r="B139" t="str">
            <v>P5 W4</v>
          </cell>
          <cell r="C139" t="str">
            <v>FY14</v>
          </cell>
          <cell r="D139" t="str">
            <v>Period 5</v>
          </cell>
        </row>
        <row r="140">
          <cell r="A140">
            <v>41657</v>
          </cell>
          <cell r="B140" t="str">
            <v>P5 W4</v>
          </cell>
          <cell r="C140" t="str">
            <v>FY14</v>
          </cell>
          <cell r="D140" t="str">
            <v>Period 5</v>
          </cell>
        </row>
        <row r="141">
          <cell r="A141">
            <v>41658</v>
          </cell>
          <cell r="B141" t="str">
            <v>P5 W4</v>
          </cell>
          <cell r="C141" t="str">
            <v>FY14</v>
          </cell>
          <cell r="D141" t="str">
            <v>Period 5</v>
          </cell>
        </row>
        <row r="142">
          <cell r="A142">
            <v>41659</v>
          </cell>
          <cell r="B142" t="str">
            <v>P6 W1</v>
          </cell>
          <cell r="C142" t="str">
            <v>FY14</v>
          </cell>
          <cell r="D142" t="str">
            <v>Period 6</v>
          </cell>
        </row>
        <row r="143">
          <cell r="A143">
            <v>41660</v>
          </cell>
          <cell r="B143" t="str">
            <v>P6 W1</v>
          </cell>
          <cell r="C143" t="str">
            <v>FY14</v>
          </cell>
          <cell r="D143" t="str">
            <v>Period 6</v>
          </cell>
        </row>
        <row r="144">
          <cell r="A144">
            <v>41661</v>
          </cell>
          <cell r="B144" t="str">
            <v>P6 W1</v>
          </cell>
          <cell r="C144" t="str">
            <v>FY14</v>
          </cell>
          <cell r="D144" t="str">
            <v>Period 6</v>
          </cell>
        </row>
        <row r="145">
          <cell r="A145">
            <v>41662</v>
          </cell>
          <cell r="B145" t="str">
            <v>P6 W1</v>
          </cell>
          <cell r="C145" t="str">
            <v>FY14</v>
          </cell>
          <cell r="D145" t="str">
            <v>Period 6</v>
          </cell>
        </row>
        <row r="146">
          <cell r="A146">
            <v>41663</v>
          </cell>
          <cell r="B146" t="str">
            <v>P6 W1</v>
          </cell>
          <cell r="C146" t="str">
            <v>FY14</v>
          </cell>
          <cell r="D146" t="str">
            <v>Period 6</v>
          </cell>
        </row>
        <row r="147">
          <cell r="A147">
            <v>41664</v>
          </cell>
          <cell r="B147" t="str">
            <v>P6 W1</v>
          </cell>
          <cell r="C147" t="str">
            <v>FY14</v>
          </cell>
          <cell r="D147" t="str">
            <v>Period 6</v>
          </cell>
        </row>
        <row r="148">
          <cell r="A148">
            <v>41665</v>
          </cell>
          <cell r="B148" t="str">
            <v>P6 W1</v>
          </cell>
          <cell r="C148" t="str">
            <v>FY14</v>
          </cell>
          <cell r="D148" t="str">
            <v>Period 6</v>
          </cell>
        </row>
        <row r="149">
          <cell r="A149">
            <v>41666</v>
          </cell>
          <cell r="B149" t="str">
            <v>P6 W2</v>
          </cell>
          <cell r="C149" t="str">
            <v>FY14</v>
          </cell>
          <cell r="D149" t="str">
            <v>Period 6</v>
          </cell>
        </row>
        <row r="150">
          <cell r="A150">
            <v>41667</v>
          </cell>
          <cell r="B150" t="str">
            <v>P6 W2</v>
          </cell>
          <cell r="C150" t="str">
            <v>FY14</v>
          </cell>
          <cell r="D150" t="str">
            <v>Period 6</v>
          </cell>
        </row>
        <row r="151">
          <cell r="A151">
            <v>41668</v>
          </cell>
          <cell r="B151" t="str">
            <v>P6 W2</v>
          </cell>
          <cell r="C151" t="str">
            <v>FY14</v>
          </cell>
          <cell r="D151" t="str">
            <v>Period 6</v>
          </cell>
        </row>
        <row r="152">
          <cell r="A152">
            <v>41669</v>
          </cell>
          <cell r="B152" t="str">
            <v>P6 W2</v>
          </cell>
          <cell r="C152" t="str">
            <v>FY14</v>
          </cell>
          <cell r="D152" t="str">
            <v>Period 6</v>
          </cell>
        </row>
        <row r="153">
          <cell r="A153">
            <v>41670</v>
          </cell>
          <cell r="B153" t="str">
            <v>P6 W2</v>
          </cell>
          <cell r="C153" t="str">
            <v>FY14</v>
          </cell>
          <cell r="D153" t="str">
            <v>Period 6</v>
          </cell>
        </row>
        <row r="154">
          <cell r="A154">
            <v>41671</v>
          </cell>
          <cell r="B154" t="str">
            <v>P6 W2</v>
          </cell>
          <cell r="C154" t="str">
            <v>FY14</v>
          </cell>
          <cell r="D154" t="str">
            <v>Period 6</v>
          </cell>
        </row>
        <row r="155">
          <cell r="A155">
            <v>41672</v>
          </cell>
          <cell r="B155" t="str">
            <v>P6 W2</v>
          </cell>
          <cell r="C155" t="str">
            <v>FY14</v>
          </cell>
          <cell r="D155" t="str">
            <v>Period 6</v>
          </cell>
        </row>
        <row r="156">
          <cell r="A156">
            <v>41673</v>
          </cell>
          <cell r="B156" t="str">
            <v>P6 W3</v>
          </cell>
          <cell r="C156" t="str">
            <v>FY14</v>
          </cell>
          <cell r="D156" t="str">
            <v>Period 6</v>
          </cell>
        </row>
        <row r="157">
          <cell r="A157">
            <v>41674</v>
          </cell>
          <cell r="B157" t="str">
            <v>P6 W3</v>
          </cell>
          <cell r="C157" t="str">
            <v>FY14</v>
          </cell>
          <cell r="D157" t="str">
            <v>Period 6</v>
          </cell>
        </row>
        <row r="158">
          <cell r="A158">
            <v>41675</v>
          </cell>
          <cell r="B158" t="str">
            <v>P6 W3</v>
          </cell>
          <cell r="C158" t="str">
            <v>FY14</v>
          </cell>
          <cell r="D158" t="str">
            <v>Period 6</v>
          </cell>
        </row>
        <row r="159">
          <cell r="A159">
            <v>41676</v>
          </cell>
          <cell r="B159" t="str">
            <v>P6 W3</v>
          </cell>
          <cell r="C159" t="str">
            <v>FY14</v>
          </cell>
          <cell r="D159" t="str">
            <v>Period 6</v>
          </cell>
        </row>
        <row r="160">
          <cell r="A160">
            <v>41677</v>
          </cell>
          <cell r="B160" t="str">
            <v>P6 W3</v>
          </cell>
          <cell r="C160" t="str">
            <v>FY14</v>
          </cell>
          <cell r="D160" t="str">
            <v>Period 6</v>
          </cell>
        </row>
        <row r="161">
          <cell r="A161">
            <v>41678</v>
          </cell>
          <cell r="B161" t="str">
            <v>P6 W3</v>
          </cell>
          <cell r="C161" t="str">
            <v>FY14</v>
          </cell>
          <cell r="D161" t="str">
            <v>Period 6</v>
          </cell>
        </row>
        <row r="162">
          <cell r="A162">
            <v>41679</v>
          </cell>
          <cell r="B162" t="str">
            <v>P6 W3</v>
          </cell>
          <cell r="C162" t="str">
            <v>FY14</v>
          </cell>
          <cell r="D162" t="str">
            <v>Period 6</v>
          </cell>
        </row>
        <row r="163">
          <cell r="A163">
            <v>41680</v>
          </cell>
          <cell r="B163" t="str">
            <v>P6 W4</v>
          </cell>
          <cell r="C163" t="str">
            <v>FY14</v>
          </cell>
          <cell r="D163" t="str">
            <v>Period 6</v>
          </cell>
        </row>
        <row r="164">
          <cell r="A164">
            <v>41681</v>
          </cell>
          <cell r="B164" t="str">
            <v>P6 W4</v>
          </cell>
          <cell r="C164" t="str">
            <v>FY14</v>
          </cell>
          <cell r="D164" t="str">
            <v>Period 6</v>
          </cell>
        </row>
        <row r="165">
          <cell r="A165">
            <v>41682</v>
          </cell>
          <cell r="B165" t="str">
            <v>P6 W4</v>
          </cell>
          <cell r="C165" t="str">
            <v>FY14</v>
          </cell>
          <cell r="D165" t="str">
            <v>Period 6</v>
          </cell>
        </row>
        <row r="166">
          <cell r="A166">
            <v>41683</v>
          </cell>
          <cell r="B166" t="str">
            <v>P6 W4</v>
          </cell>
          <cell r="C166" t="str">
            <v>FY14</v>
          </cell>
          <cell r="D166" t="str">
            <v>Period 6</v>
          </cell>
        </row>
        <row r="167">
          <cell r="A167">
            <v>41684</v>
          </cell>
          <cell r="B167" t="str">
            <v>P6 W4</v>
          </cell>
          <cell r="C167" t="str">
            <v>FY14</v>
          </cell>
          <cell r="D167" t="str">
            <v>Period 6</v>
          </cell>
        </row>
        <row r="168">
          <cell r="A168">
            <v>41685</v>
          </cell>
          <cell r="B168" t="str">
            <v>P6 W4</v>
          </cell>
          <cell r="C168" t="str">
            <v>FY14</v>
          </cell>
          <cell r="D168" t="str">
            <v>Period 6</v>
          </cell>
        </row>
        <row r="169">
          <cell r="A169">
            <v>41686</v>
          </cell>
          <cell r="B169" t="str">
            <v>P6 W4</v>
          </cell>
          <cell r="C169" t="str">
            <v>FY14</v>
          </cell>
          <cell r="D169" t="str">
            <v>Period 6</v>
          </cell>
        </row>
        <row r="170">
          <cell r="A170">
            <v>41687</v>
          </cell>
          <cell r="B170" t="str">
            <v>P7 W1</v>
          </cell>
          <cell r="C170" t="str">
            <v>FY14</v>
          </cell>
          <cell r="D170" t="str">
            <v>Period 7</v>
          </cell>
        </row>
        <row r="171">
          <cell r="A171">
            <v>41688</v>
          </cell>
          <cell r="B171" t="str">
            <v>P7 W1</v>
          </cell>
          <cell r="C171" t="str">
            <v>FY14</v>
          </cell>
          <cell r="D171" t="str">
            <v>Period 7</v>
          </cell>
        </row>
        <row r="172">
          <cell r="A172">
            <v>41689</v>
          </cell>
          <cell r="B172" t="str">
            <v>P7 W1</v>
          </cell>
          <cell r="C172" t="str">
            <v>FY14</v>
          </cell>
          <cell r="D172" t="str">
            <v>Period 7</v>
          </cell>
        </row>
        <row r="173">
          <cell r="A173">
            <v>41690</v>
          </cell>
          <cell r="B173" t="str">
            <v>P7 W1</v>
          </cell>
          <cell r="C173" t="str">
            <v>FY14</v>
          </cell>
          <cell r="D173" t="str">
            <v>Period 7</v>
          </cell>
        </row>
        <row r="174">
          <cell r="A174">
            <v>41691</v>
          </cell>
          <cell r="B174" t="str">
            <v>P7 W1</v>
          </cell>
          <cell r="C174" t="str">
            <v>FY14</v>
          </cell>
          <cell r="D174" t="str">
            <v>Period 7</v>
          </cell>
        </row>
        <row r="175">
          <cell r="A175">
            <v>41692</v>
          </cell>
          <cell r="B175" t="str">
            <v>P7 W1</v>
          </cell>
          <cell r="C175" t="str">
            <v>FY14</v>
          </cell>
          <cell r="D175" t="str">
            <v>Period 7</v>
          </cell>
        </row>
        <row r="176">
          <cell r="A176">
            <v>41693</v>
          </cell>
          <cell r="B176" t="str">
            <v>P7 W1</v>
          </cell>
          <cell r="C176" t="str">
            <v>FY14</v>
          </cell>
          <cell r="D176" t="str">
            <v>Period 7</v>
          </cell>
        </row>
        <row r="177">
          <cell r="A177">
            <v>41694</v>
          </cell>
          <cell r="B177" t="str">
            <v>P7 W2</v>
          </cell>
          <cell r="C177" t="str">
            <v>FY14</v>
          </cell>
          <cell r="D177" t="str">
            <v>Period 7</v>
          </cell>
        </row>
        <row r="178">
          <cell r="A178">
            <v>41695</v>
          </cell>
          <cell r="B178" t="str">
            <v>P7 W2</v>
          </cell>
          <cell r="C178" t="str">
            <v>FY14</v>
          </cell>
          <cell r="D178" t="str">
            <v>Period 7</v>
          </cell>
        </row>
        <row r="179">
          <cell r="A179">
            <v>41696</v>
          </cell>
          <cell r="B179" t="str">
            <v>P7 W2</v>
          </cell>
          <cell r="C179" t="str">
            <v>FY14</v>
          </cell>
          <cell r="D179" t="str">
            <v>Period 7</v>
          </cell>
        </row>
        <row r="180">
          <cell r="A180">
            <v>41697</v>
          </cell>
          <cell r="B180" t="str">
            <v>P7 W2</v>
          </cell>
          <cell r="C180" t="str">
            <v>FY14</v>
          </cell>
          <cell r="D180" t="str">
            <v>Period 7</v>
          </cell>
        </row>
        <row r="181">
          <cell r="A181">
            <v>41698</v>
          </cell>
          <cell r="B181" t="str">
            <v>P7 W2</v>
          </cell>
          <cell r="C181" t="str">
            <v>FY14</v>
          </cell>
          <cell r="D181" t="str">
            <v>Period 7</v>
          </cell>
        </row>
        <row r="182">
          <cell r="A182">
            <v>41699</v>
          </cell>
          <cell r="B182" t="str">
            <v>P7 W2</v>
          </cell>
          <cell r="C182" t="str">
            <v>FY14</v>
          </cell>
          <cell r="D182" t="str">
            <v>Period 7</v>
          </cell>
        </row>
        <row r="183">
          <cell r="A183">
            <v>41700</v>
          </cell>
          <cell r="B183" t="str">
            <v>P7 W2</v>
          </cell>
          <cell r="C183" t="str">
            <v>FY14</v>
          </cell>
          <cell r="D183" t="str">
            <v>Period 7</v>
          </cell>
        </row>
        <row r="184">
          <cell r="A184">
            <v>41701</v>
          </cell>
          <cell r="B184" t="str">
            <v>P7 W3</v>
          </cell>
          <cell r="C184" t="str">
            <v>FY14</v>
          </cell>
          <cell r="D184" t="str">
            <v>Period 7</v>
          </cell>
        </row>
        <row r="185">
          <cell r="A185">
            <v>41702</v>
          </cell>
          <cell r="B185" t="str">
            <v>P7 W3</v>
          </cell>
          <cell r="C185" t="str">
            <v>FY14</v>
          </cell>
          <cell r="D185" t="str">
            <v>Period 7</v>
          </cell>
        </row>
        <row r="186">
          <cell r="A186">
            <v>41703</v>
          </cell>
          <cell r="B186" t="str">
            <v>P7 W3</v>
          </cell>
          <cell r="C186" t="str">
            <v>FY14</v>
          </cell>
          <cell r="D186" t="str">
            <v>Period 7</v>
          </cell>
        </row>
        <row r="187">
          <cell r="A187">
            <v>41704</v>
          </cell>
          <cell r="B187" t="str">
            <v>P7 W3</v>
          </cell>
          <cell r="C187" t="str">
            <v>FY14</v>
          </cell>
          <cell r="D187" t="str">
            <v>Period 7</v>
          </cell>
        </row>
        <row r="188">
          <cell r="A188">
            <v>41705</v>
          </cell>
          <cell r="B188" t="str">
            <v>P7 W3</v>
          </cell>
          <cell r="C188" t="str">
            <v>FY14</v>
          </cell>
          <cell r="D188" t="str">
            <v>Period 7</v>
          </cell>
        </row>
        <row r="189">
          <cell r="A189">
            <v>41706</v>
          </cell>
          <cell r="B189" t="str">
            <v>P7 W3</v>
          </cell>
          <cell r="C189" t="str">
            <v>FY14</v>
          </cell>
          <cell r="D189" t="str">
            <v>Period 7</v>
          </cell>
        </row>
        <row r="190">
          <cell r="A190">
            <v>41707</v>
          </cell>
          <cell r="B190" t="str">
            <v>P7 W3</v>
          </cell>
          <cell r="C190" t="str">
            <v>FY14</v>
          </cell>
          <cell r="D190" t="str">
            <v>Period 7</v>
          </cell>
        </row>
        <row r="191">
          <cell r="A191">
            <v>41708</v>
          </cell>
          <cell r="B191" t="str">
            <v>P7 W4</v>
          </cell>
          <cell r="C191" t="str">
            <v>FY14</v>
          </cell>
          <cell r="D191" t="str">
            <v>Period 7</v>
          </cell>
        </row>
        <row r="192">
          <cell r="A192">
            <v>41709</v>
          </cell>
          <cell r="B192" t="str">
            <v>P7 W4</v>
          </cell>
          <cell r="C192" t="str">
            <v>FY14</v>
          </cell>
          <cell r="D192" t="str">
            <v>Period 7</v>
          </cell>
        </row>
        <row r="193">
          <cell r="A193">
            <v>41710</v>
          </cell>
          <cell r="B193" t="str">
            <v>P7 W4</v>
          </cell>
          <cell r="C193" t="str">
            <v>FY14</v>
          </cell>
          <cell r="D193" t="str">
            <v>Period 7</v>
          </cell>
        </row>
        <row r="194">
          <cell r="A194">
            <v>41711</v>
          </cell>
          <cell r="B194" t="str">
            <v>P7 W4</v>
          </cell>
          <cell r="C194" t="str">
            <v>FY14</v>
          </cell>
          <cell r="D194" t="str">
            <v>Period 7</v>
          </cell>
        </row>
        <row r="195">
          <cell r="A195">
            <v>41712</v>
          </cell>
          <cell r="B195" t="str">
            <v>P7 W4</v>
          </cell>
          <cell r="C195" t="str">
            <v>FY14</v>
          </cell>
          <cell r="D195" t="str">
            <v>Period 7</v>
          </cell>
        </row>
        <row r="196">
          <cell r="A196">
            <v>41713</v>
          </cell>
          <cell r="B196" t="str">
            <v>P7 W4</v>
          </cell>
          <cell r="C196" t="str">
            <v>FY14</v>
          </cell>
          <cell r="D196" t="str">
            <v>Period 7</v>
          </cell>
        </row>
        <row r="197">
          <cell r="A197">
            <v>41714</v>
          </cell>
          <cell r="B197" t="str">
            <v>P7 W4</v>
          </cell>
          <cell r="C197" t="str">
            <v>FY14</v>
          </cell>
          <cell r="D197" t="str">
            <v>Period 7</v>
          </cell>
        </row>
        <row r="198">
          <cell r="A198">
            <v>41715</v>
          </cell>
          <cell r="B198" t="str">
            <v>P8 W1</v>
          </cell>
          <cell r="C198" t="str">
            <v>FY14</v>
          </cell>
          <cell r="D198" t="str">
            <v>Period 8</v>
          </cell>
        </row>
        <row r="199">
          <cell r="A199">
            <v>41716</v>
          </cell>
          <cell r="B199" t="str">
            <v>P8 W1</v>
          </cell>
          <cell r="C199" t="str">
            <v>FY14</v>
          </cell>
          <cell r="D199" t="str">
            <v>Period 8</v>
          </cell>
        </row>
        <row r="200">
          <cell r="A200">
            <v>41717</v>
          </cell>
          <cell r="B200" t="str">
            <v>P8 W1</v>
          </cell>
          <cell r="C200" t="str">
            <v>FY14</v>
          </cell>
          <cell r="D200" t="str">
            <v>Period 8</v>
          </cell>
        </row>
        <row r="201">
          <cell r="A201">
            <v>41718</v>
          </cell>
          <cell r="B201" t="str">
            <v>P8 W1</v>
          </cell>
          <cell r="C201" t="str">
            <v>FY14</v>
          </cell>
          <cell r="D201" t="str">
            <v>Period 8</v>
          </cell>
        </row>
        <row r="202">
          <cell r="A202">
            <v>41719</v>
          </cell>
          <cell r="B202" t="str">
            <v>P8 W1</v>
          </cell>
          <cell r="C202" t="str">
            <v>FY14</v>
          </cell>
          <cell r="D202" t="str">
            <v>Period 8</v>
          </cell>
        </row>
        <row r="203">
          <cell r="A203">
            <v>41720</v>
          </cell>
          <cell r="B203" t="str">
            <v>P8 W1</v>
          </cell>
          <cell r="C203" t="str">
            <v>FY14</v>
          </cell>
          <cell r="D203" t="str">
            <v>Period 8</v>
          </cell>
        </row>
        <row r="204">
          <cell r="A204">
            <v>41721</v>
          </cell>
          <cell r="B204" t="str">
            <v>P8 W1</v>
          </cell>
          <cell r="C204" t="str">
            <v>FY14</v>
          </cell>
          <cell r="D204" t="str">
            <v>Period 8</v>
          </cell>
        </row>
        <row r="205">
          <cell r="A205">
            <v>41722</v>
          </cell>
          <cell r="B205" t="str">
            <v>P8 W2</v>
          </cell>
          <cell r="C205" t="str">
            <v>FY14</v>
          </cell>
          <cell r="D205" t="str">
            <v>Period 8</v>
          </cell>
        </row>
        <row r="206">
          <cell r="A206">
            <v>41723</v>
          </cell>
          <cell r="B206" t="str">
            <v>P8 W2</v>
          </cell>
          <cell r="C206" t="str">
            <v>FY14</v>
          </cell>
          <cell r="D206" t="str">
            <v>Period 8</v>
          </cell>
        </row>
        <row r="207">
          <cell r="A207">
            <v>41724</v>
          </cell>
          <cell r="B207" t="str">
            <v>P8 W2</v>
          </cell>
          <cell r="C207" t="str">
            <v>FY14</v>
          </cell>
          <cell r="D207" t="str">
            <v>Period 8</v>
          </cell>
        </row>
        <row r="208">
          <cell r="A208">
            <v>41725</v>
          </cell>
          <cell r="B208" t="str">
            <v>P8 W2</v>
          </cell>
          <cell r="C208" t="str">
            <v>FY14</v>
          </cell>
          <cell r="D208" t="str">
            <v>Period 8</v>
          </cell>
        </row>
        <row r="209">
          <cell r="A209">
            <v>41726</v>
          </cell>
          <cell r="B209" t="str">
            <v>P8 W2</v>
          </cell>
          <cell r="C209" t="str">
            <v>FY14</v>
          </cell>
          <cell r="D209" t="str">
            <v>Period 8</v>
          </cell>
        </row>
        <row r="210">
          <cell r="A210">
            <v>41727</v>
          </cell>
          <cell r="B210" t="str">
            <v>P8 W2</v>
          </cell>
          <cell r="C210" t="str">
            <v>FY14</v>
          </cell>
          <cell r="D210" t="str">
            <v>Period 8</v>
          </cell>
        </row>
        <row r="211">
          <cell r="A211">
            <v>41728</v>
          </cell>
          <cell r="B211" t="str">
            <v>P8 W2</v>
          </cell>
          <cell r="C211" t="str">
            <v>FY14</v>
          </cell>
          <cell r="D211" t="str">
            <v>Period 8</v>
          </cell>
        </row>
        <row r="212">
          <cell r="A212">
            <v>41729</v>
          </cell>
          <cell r="B212" t="str">
            <v>P8 W3</v>
          </cell>
          <cell r="C212" t="str">
            <v>FY14</v>
          </cell>
          <cell r="D212" t="str">
            <v>Period 8</v>
          </cell>
        </row>
        <row r="213">
          <cell r="A213">
            <v>41730</v>
          </cell>
          <cell r="B213" t="str">
            <v>P8 W3</v>
          </cell>
          <cell r="C213" t="str">
            <v>FY14</v>
          </cell>
          <cell r="D213" t="str">
            <v>Period 8</v>
          </cell>
        </row>
        <row r="214">
          <cell r="A214">
            <v>41731</v>
          </cell>
          <cell r="B214" t="str">
            <v>P8 W3</v>
          </cell>
          <cell r="C214" t="str">
            <v>FY14</v>
          </cell>
          <cell r="D214" t="str">
            <v>Period 8</v>
          </cell>
        </row>
        <row r="215">
          <cell r="A215">
            <v>41732</v>
          </cell>
          <cell r="B215" t="str">
            <v>P8 W3</v>
          </cell>
          <cell r="C215" t="str">
            <v>FY14</v>
          </cell>
          <cell r="D215" t="str">
            <v>Period 8</v>
          </cell>
        </row>
        <row r="216">
          <cell r="A216">
            <v>41733</v>
          </cell>
          <cell r="B216" t="str">
            <v>P8 W3</v>
          </cell>
          <cell r="C216" t="str">
            <v>FY14</v>
          </cell>
          <cell r="D216" t="str">
            <v>Period 8</v>
          </cell>
        </row>
        <row r="217">
          <cell r="A217">
            <v>41734</v>
          </cell>
          <cell r="B217" t="str">
            <v>P8 W3</v>
          </cell>
          <cell r="C217" t="str">
            <v>FY14</v>
          </cell>
          <cell r="D217" t="str">
            <v>Period 8</v>
          </cell>
        </row>
        <row r="218">
          <cell r="A218">
            <v>41735</v>
          </cell>
          <cell r="B218" t="str">
            <v>P8 W3</v>
          </cell>
          <cell r="C218" t="str">
            <v>FY14</v>
          </cell>
          <cell r="D218" t="str">
            <v>Period 8</v>
          </cell>
        </row>
        <row r="219">
          <cell r="A219">
            <v>41736</v>
          </cell>
          <cell r="B219" t="str">
            <v>P8 W4</v>
          </cell>
          <cell r="C219" t="str">
            <v>FY14</v>
          </cell>
          <cell r="D219" t="str">
            <v>Period 8</v>
          </cell>
        </row>
        <row r="220">
          <cell r="A220">
            <v>41737</v>
          </cell>
          <cell r="B220" t="str">
            <v>P8 W4</v>
          </cell>
          <cell r="C220" t="str">
            <v>FY14</v>
          </cell>
          <cell r="D220" t="str">
            <v>Period 8</v>
          </cell>
        </row>
        <row r="221">
          <cell r="A221">
            <v>41738</v>
          </cell>
          <cell r="B221" t="str">
            <v>P8 W4</v>
          </cell>
          <cell r="C221" t="str">
            <v>FY14</v>
          </cell>
          <cell r="D221" t="str">
            <v>Period 8</v>
          </cell>
        </row>
        <row r="222">
          <cell r="A222">
            <v>41739</v>
          </cell>
          <cell r="B222" t="str">
            <v>P8 W4</v>
          </cell>
          <cell r="C222" t="str">
            <v>FY14</v>
          </cell>
          <cell r="D222" t="str">
            <v>Period 8</v>
          </cell>
        </row>
        <row r="223">
          <cell r="A223">
            <v>41740</v>
          </cell>
          <cell r="B223" t="str">
            <v>P8 W4</v>
          </cell>
          <cell r="C223" t="str">
            <v>FY14</v>
          </cell>
          <cell r="D223" t="str">
            <v>Period 8</v>
          </cell>
        </row>
        <row r="224">
          <cell r="A224">
            <v>41741</v>
          </cell>
          <cell r="B224" t="str">
            <v>P8 W4</v>
          </cell>
          <cell r="C224" t="str">
            <v>FY14</v>
          </cell>
          <cell r="D224" t="str">
            <v>Period 8</v>
          </cell>
        </row>
        <row r="225">
          <cell r="A225">
            <v>41742</v>
          </cell>
          <cell r="B225" t="str">
            <v>P8 W4</v>
          </cell>
          <cell r="C225" t="str">
            <v>FY14</v>
          </cell>
          <cell r="D225" t="str">
            <v>Period 8</v>
          </cell>
        </row>
        <row r="226">
          <cell r="A226">
            <v>41743</v>
          </cell>
          <cell r="B226" t="str">
            <v>P9 W1</v>
          </cell>
          <cell r="C226" t="str">
            <v>FY14</v>
          </cell>
          <cell r="D226" t="str">
            <v>Period 9</v>
          </cell>
        </row>
        <row r="227">
          <cell r="A227">
            <v>41744</v>
          </cell>
          <cell r="B227" t="str">
            <v>P9 W1</v>
          </cell>
          <cell r="C227" t="str">
            <v>FY14</v>
          </cell>
          <cell r="D227" t="str">
            <v>Period 9</v>
          </cell>
        </row>
        <row r="228">
          <cell r="A228">
            <v>41745</v>
          </cell>
          <cell r="B228" t="str">
            <v>P9 W1</v>
          </cell>
          <cell r="C228" t="str">
            <v>FY14</v>
          </cell>
          <cell r="D228" t="str">
            <v>Period 9</v>
          </cell>
        </row>
        <row r="229">
          <cell r="A229">
            <v>41746</v>
          </cell>
          <cell r="B229" t="str">
            <v>P9 W1</v>
          </cell>
          <cell r="C229" t="str">
            <v>FY14</v>
          </cell>
          <cell r="D229" t="str">
            <v>Period 9</v>
          </cell>
        </row>
        <row r="230">
          <cell r="A230">
            <v>41747</v>
          </cell>
          <cell r="B230" t="str">
            <v>P9 W1</v>
          </cell>
          <cell r="C230" t="str">
            <v>FY14</v>
          </cell>
          <cell r="D230" t="str">
            <v>Period 9</v>
          </cell>
        </row>
        <row r="231">
          <cell r="A231">
            <v>41748</v>
          </cell>
          <cell r="B231" t="str">
            <v>P9 W1</v>
          </cell>
          <cell r="C231" t="str">
            <v>FY14</v>
          </cell>
          <cell r="D231" t="str">
            <v>Period 9</v>
          </cell>
        </row>
        <row r="232">
          <cell r="A232">
            <v>41749</v>
          </cell>
          <cell r="B232" t="str">
            <v>P9 W1</v>
          </cell>
          <cell r="C232" t="str">
            <v>FY14</v>
          </cell>
          <cell r="D232" t="str">
            <v>Period 9</v>
          </cell>
        </row>
        <row r="233">
          <cell r="A233">
            <v>41750</v>
          </cell>
          <cell r="B233" t="str">
            <v>P9 W2</v>
          </cell>
          <cell r="C233" t="str">
            <v>FY14</v>
          </cell>
          <cell r="D233" t="str">
            <v>Period 9</v>
          </cell>
        </row>
        <row r="234">
          <cell r="A234">
            <v>41751</v>
          </cell>
          <cell r="B234" t="str">
            <v>P9 W2</v>
          </cell>
          <cell r="C234" t="str">
            <v>FY14</v>
          </cell>
          <cell r="D234" t="str">
            <v>Period 9</v>
          </cell>
        </row>
        <row r="235">
          <cell r="A235">
            <v>41752</v>
          </cell>
          <cell r="B235" t="str">
            <v>P9 W2</v>
          </cell>
          <cell r="C235" t="str">
            <v>FY14</v>
          </cell>
          <cell r="D235" t="str">
            <v>Period 9</v>
          </cell>
        </row>
        <row r="236">
          <cell r="A236">
            <v>41753</v>
          </cell>
          <cell r="B236" t="str">
            <v>P9 W2</v>
          </cell>
          <cell r="C236" t="str">
            <v>FY14</v>
          </cell>
          <cell r="D236" t="str">
            <v>Period 9</v>
          </cell>
        </row>
        <row r="237">
          <cell r="A237">
            <v>41754</v>
          </cell>
          <cell r="B237" t="str">
            <v>P9 W2</v>
          </cell>
          <cell r="C237" t="str">
            <v>FY14</v>
          </cell>
          <cell r="D237" t="str">
            <v>Period 9</v>
          </cell>
        </row>
        <row r="238">
          <cell r="A238">
            <v>41755</v>
          </cell>
          <cell r="B238" t="str">
            <v>P9 W2</v>
          </cell>
          <cell r="C238" t="str">
            <v>FY14</v>
          </cell>
          <cell r="D238" t="str">
            <v>Period 9</v>
          </cell>
        </row>
        <row r="239">
          <cell r="A239">
            <v>41756</v>
          </cell>
          <cell r="B239" t="str">
            <v>P9 W2</v>
          </cell>
          <cell r="C239" t="str">
            <v>FY14</v>
          </cell>
          <cell r="D239" t="str">
            <v>Period 9</v>
          </cell>
        </row>
        <row r="240">
          <cell r="A240">
            <v>41757</v>
          </cell>
          <cell r="B240" t="str">
            <v>P9 W3</v>
          </cell>
          <cell r="C240" t="str">
            <v>FY14</v>
          </cell>
          <cell r="D240" t="str">
            <v>Period 9</v>
          </cell>
        </row>
        <row r="241">
          <cell r="A241">
            <v>41758</v>
          </cell>
          <cell r="B241" t="str">
            <v>P9 W3</v>
          </cell>
          <cell r="C241" t="str">
            <v>FY14</v>
          </cell>
          <cell r="D241" t="str">
            <v>Period 9</v>
          </cell>
        </row>
        <row r="242">
          <cell r="A242">
            <v>41759</v>
          </cell>
          <cell r="B242" t="str">
            <v>P9 W3</v>
          </cell>
          <cell r="C242" t="str">
            <v>FY14</v>
          </cell>
          <cell r="D242" t="str">
            <v>Period 9</v>
          </cell>
        </row>
        <row r="243">
          <cell r="A243">
            <v>41760</v>
          </cell>
          <cell r="B243" t="str">
            <v>P9 W3</v>
          </cell>
          <cell r="C243" t="str">
            <v>FY14</v>
          </cell>
          <cell r="D243" t="str">
            <v>Period 9</v>
          </cell>
        </row>
        <row r="244">
          <cell r="A244">
            <v>41761</v>
          </cell>
          <cell r="B244" t="str">
            <v>P9 W3</v>
          </cell>
          <cell r="C244" t="str">
            <v>FY14</v>
          </cell>
          <cell r="D244" t="str">
            <v>Period 9</v>
          </cell>
        </row>
        <row r="245">
          <cell r="A245">
            <v>41762</v>
          </cell>
          <cell r="B245" t="str">
            <v>P9 W3</v>
          </cell>
          <cell r="C245" t="str">
            <v>FY14</v>
          </cell>
          <cell r="D245" t="str">
            <v>Period 9</v>
          </cell>
        </row>
        <row r="246">
          <cell r="A246">
            <v>41763</v>
          </cell>
          <cell r="B246" t="str">
            <v>P9 W3</v>
          </cell>
          <cell r="C246" t="str">
            <v>FY14</v>
          </cell>
          <cell r="D246" t="str">
            <v>Period 9</v>
          </cell>
        </row>
        <row r="247">
          <cell r="A247">
            <v>41764</v>
          </cell>
          <cell r="B247" t="str">
            <v>P9 W4</v>
          </cell>
          <cell r="C247" t="str">
            <v>FY14</v>
          </cell>
          <cell r="D247" t="str">
            <v>Period 9</v>
          </cell>
        </row>
        <row r="248">
          <cell r="A248">
            <v>41765</v>
          </cell>
          <cell r="B248" t="str">
            <v>P9 W4</v>
          </cell>
          <cell r="C248" t="str">
            <v>FY14</v>
          </cell>
          <cell r="D248" t="str">
            <v>Period 9</v>
          </cell>
        </row>
        <row r="249">
          <cell r="A249">
            <v>41766</v>
          </cell>
          <cell r="B249" t="str">
            <v>P9 W4</v>
          </cell>
          <cell r="C249" t="str">
            <v>FY14</v>
          </cell>
          <cell r="D249" t="str">
            <v>Period 9</v>
          </cell>
        </row>
        <row r="250">
          <cell r="A250">
            <v>41767</v>
          </cell>
          <cell r="B250" t="str">
            <v>P9 W4</v>
          </cell>
          <cell r="C250" t="str">
            <v>FY14</v>
          </cell>
          <cell r="D250" t="str">
            <v>Period 9</v>
          </cell>
        </row>
        <row r="251">
          <cell r="A251">
            <v>41768</v>
          </cell>
          <cell r="B251" t="str">
            <v>P9 W4</v>
          </cell>
          <cell r="C251" t="str">
            <v>FY14</v>
          </cell>
          <cell r="D251" t="str">
            <v>Period 9</v>
          </cell>
        </row>
        <row r="252">
          <cell r="A252">
            <v>41769</v>
          </cell>
          <cell r="B252" t="str">
            <v>P9 W4</v>
          </cell>
          <cell r="C252" t="str">
            <v>FY14</v>
          </cell>
          <cell r="D252" t="str">
            <v>Period 9</v>
          </cell>
        </row>
        <row r="253">
          <cell r="A253">
            <v>41770</v>
          </cell>
          <cell r="B253" t="str">
            <v>P9 W4</v>
          </cell>
          <cell r="C253" t="str">
            <v>FY14</v>
          </cell>
          <cell r="D253" t="str">
            <v>Period 9</v>
          </cell>
        </row>
        <row r="254">
          <cell r="A254">
            <v>41771</v>
          </cell>
          <cell r="B254" t="str">
            <v>P10 W1</v>
          </cell>
          <cell r="C254" t="str">
            <v>FY14</v>
          </cell>
          <cell r="D254" t="str">
            <v>Period 10</v>
          </cell>
        </row>
        <row r="255">
          <cell r="A255">
            <v>41772</v>
          </cell>
          <cell r="B255" t="str">
            <v>P10 W1</v>
          </cell>
          <cell r="C255" t="str">
            <v>FY14</v>
          </cell>
          <cell r="D255" t="str">
            <v>Period 10</v>
          </cell>
        </row>
        <row r="256">
          <cell r="A256">
            <v>41773</v>
          </cell>
          <cell r="B256" t="str">
            <v>P10 W1</v>
          </cell>
          <cell r="C256" t="str">
            <v>FY14</v>
          </cell>
          <cell r="D256" t="str">
            <v>Period 10</v>
          </cell>
        </row>
        <row r="257">
          <cell r="A257">
            <v>41774</v>
          </cell>
          <cell r="B257" t="str">
            <v>P10 W1</v>
          </cell>
          <cell r="C257" t="str">
            <v>FY14</v>
          </cell>
          <cell r="D257" t="str">
            <v>Period 10</v>
          </cell>
        </row>
        <row r="258">
          <cell r="A258">
            <v>41775</v>
          </cell>
          <cell r="B258" t="str">
            <v>P10 W1</v>
          </cell>
          <cell r="C258" t="str">
            <v>FY14</v>
          </cell>
          <cell r="D258" t="str">
            <v>Period 10</v>
          </cell>
        </row>
        <row r="259">
          <cell r="A259">
            <v>41776</v>
          </cell>
          <cell r="B259" t="str">
            <v>P10 W1</v>
          </cell>
          <cell r="C259" t="str">
            <v>FY14</v>
          </cell>
          <cell r="D259" t="str">
            <v>Period 10</v>
          </cell>
        </row>
        <row r="260">
          <cell r="A260">
            <v>41777</v>
          </cell>
          <cell r="B260" t="str">
            <v>P10 W1</v>
          </cell>
          <cell r="C260" t="str">
            <v>FY14</v>
          </cell>
          <cell r="D260" t="str">
            <v>Period 10</v>
          </cell>
        </row>
        <row r="261">
          <cell r="A261">
            <v>41778</v>
          </cell>
          <cell r="B261" t="str">
            <v>P10 W2</v>
          </cell>
          <cell r="C261" t="str">
            <v>FY14</v>
          </cell>
          <cell r="D261" t="str">
            <v>Period 10</v>
          </cell>
        </row>
        <row r="262">
          <cell r="A262">
            <v>41779</v>
          </cell>
          <cell r="B262" t="str">
            <v>P10 W2</v>
          </cell>
          <cell r="C262" t="str">
            <v>FY14</v>
          </cell>
          <cell r="D262" t="str">
            <v>Period 10</v>
          </cell>
        </row>
        <row r="263">
          <cell r="A263">
            <v>41780</v>
          </cell>
          <cell r="B263" t="str">
            <v>P10 W2</v>
          </cell>
          <cell r="C263" t="str">
            <v>FY14</v>
          </cell>
          <cell r="D263" t="str">
            <v>Period 10</v>
          </cell>
        </row>
        <row r="264">
          <cell r="A264">
            <v>41781</v>
          </cell>
          <cell r="B264" t="str">
            <v>P10 W2</v>
          </cell>
          <cell r="C264" t="str">
            <v>FY14</v>
          </cell>
          <cell r="D264" t="str">
            <v>Period 10</v>
          </cell>
        </row>
        <row r="265">
          <cell r="A265">
            <v>41782</v>
          </cell>
          <cell r="B265" t="str">
            <v>P10 W2</v>
          </cell>
          <cell r="C265" t="str">
            <v>FY14</v>
          </cell>
          <cell r="D265" t="str">
            <v>Period 10</v>
          </cell>
        </row>
        <row r="266">
          <cell r="A266">
            <v>41783</v>
          </cell>
          <cell r="B266" t="str">
            <v>P10 W2</v>
          </cell>
          <cell r="C266" t="str">
            <v>FY14</v>
          </cell>
          <cell r="D266" t="str">
            <v>Period 10</v>
          </cell>
        </row>
        <row r="267">
          <cell r="A267">
            <v>41784</v>
          </cell>
          <cell r="B267" t="str">
            <v>P10 W2</v>
          </cell>
          <cell r="C267" t="str">
            <v>FY14</v>
          </cell>
          <cell r="D267" t="str">
            <v>Period 10</v>
          </cell>
        </row>
        <row r="268">
          <cell r="A268">
            <v>41785</v>
          </cell>
          <cell r="B268" t="str">
            <v>P10 W3</v>
          </cell>
          <cell r="C268" t="str">
            <v>FY14</v>
          </cell>
          <cell r="D268" t="str">
            <v>Period 10</v>
          </cell>
        </row>
        <row r="269">
          <cell r="A269">
            <v>41786</v>
          </cell>
          <cell r="B269" t="str">
            <v>P10 W3</v>
          </cell>
          <cell r="C269" t="str">
            <v>FY14</v>
          </cell>
          <cell r="D269" t="str">
            <v>Period 10</v>
          </cell>
        </row>
        <row r="270">
          <cell r="A270">
            <v>41787</v>
          </cell>
          <cell r="B270" t="str">
            <v>P10 W3</v>
          </cell>
          <cell r="C270" t="str">
            <v>FY14</v>
          </cell>
          <cell r="D270" t="str">
            <v>Period 10</v>
          </cell>
        </row>
        <row r="271">
          <cell r="A271">
            <v>41788</v>
          </cell>
          <cell r="B271" t="str">
            <v>P10 W3</v>
          </cell>
          <cell r="C271" t="str">
            <v>FY14</v>
          </cell>
          <cell r="D271" t="str">
            <v>Period 10</v>
          </cell>
        </row>
        <row r="272">
          <cell r="A272">
            <v>41789</v>
          </cell>
          <cell r="B272" t="str">
            <v>P10 W3</v>
          </cell>
          <cell r="C272" t="str">
            <v>FY14</v>
          </cell>
          <cell r="D272" t="str">
            <v>Period 10</v>
          </cell>
        </row>
        <row r="273">
          <cell r="A273">
            <v>41790</v>
          </cell>
          <cell r="B273" t="str">
            <v>P10 W3</v>
          </cell>
          <cell r="C273" t="str">
            <v>FY14</v>
          </cell>
          <cell r="D273" t="str">
            <v>Period 10</v>
          </cell>
        </row>
        <row r="274">
          <cell r="A274">
            <v>41791</v>
          </cell>
          <cell r="B274" t="str">
            <v>P10 W3</v>
          </cell>
          <cell r="C274" t="str">
            <v>FY14</v>
          </cell>
          <cell r="D274" t="str">
            <v>Period 10</v>
          </cell>
        </row>
        <row r="275">
          <cell r="A275">
            <v>41792</v>
          </cell>
          <cell r="B275" t="str">
            <v>P10 W4</v>
          </cell>
          <cell r="C275" t="str">
            <v>FY14</v>
          </cell>
          <cell r="D275" t="str">
            <v>Period 10</v>
          </cell>
        </row>
        <row r="276">
          <cell r="A276">
            <v>41793</v>
          </cell>
          <cell r="B276" t="str">
            <v>P10 W4</v>
          </cell>
          <cell r="C276" t="str">
            <v>FY14</v>
          </cell>
          <cell r="D276" t="str">
            <v>Period 10</v>
          </cell>
        </row>
        <row r="277">
          <cell r="A277">
            <v>41794</v>
          </cell>
          <cell r="B277" t="str">
            <v>P10 W4</v>
          </cell>
          <cell r="C277" t="str">
            <v>FY14</v>
          </cell>
          <cell r="D277" t="str">
            <v>Period 10</v>
          </cell>
        </row>
        <row r="278">
          <cell r="A278">
            <v>41795</v>
          </cell>
          <cell r="B278" t="str">
            <v>P10 W4</v>
          </cell>
          <cell r="C278" t="str">
            <v>FY14</v>
          </cell>
          <cell r="D278" t="str">
            <v>Period 10</v>
          </cell>
        </row>
        <row r="279">
          <cell r="A279">
            <v>41796</v>
          </cell>
          <cell r="B279" t="str">
            <v>P10 W4</v>
          </cell>
          <cell r="C279" t="str">
            <v>FY14</v>
          </cell>
          <cell r="D279" t="str">
            <v>Period 10</v>
          </cell>
        </row>
        <row r="280">
          <cell r="A280">
            <v>41797</v>
          </cell>
          <cell r="B280" t="str">
            <v>P10 W4</v>
          </cell>
          <cell r="C280" t="str">
            <v>FY14</v>
          </cell>
          <cell r="D280" t="str">
            <v>Period 10</v>
          </cell>
        </row>
        <row r="281">
          <cell r="A281">
            <v>41798</v>
          </cell>
          <cell r="B281" t="str">
            <v>P10 W4</v>
          </cell>
          <cell r="C281" t="str">
            <v>FY14</v>
          </cell>
          <cell r="D281" t="str">
            <v>Period 10</v>
          </cell>
        </row>
        <row r="282">
          <cell r="A282">
            <v>41799</v>
          </cell>
          <cell r="B282" t="str">
            <v>P11 W1</v>
          </cell>
          <cell r="C282" t="str">
            <v>FY14</v>
          </cell>
          <cell r="D282" t="str">
            <v>Period 11</v>
          </cell>
        </row>
        <row r="283">
          <cell r="A283">
            <v>41800</v>
          </cell>
          <cell r="B283" t="str">
            <v>P11 W1</v>
          </cell>
          <cell r="C283" t="str">
            <v>FY14</v>
          </cell>
          <cell r="D283" t="str">
            <v>Period 11</v>
          </cell>
        </row>
        <row r="284">
          <cell r="A284">
            <v>41801</v>
          </cell>
          <cell r="B284" t="str">
            <v>P11 W1</v>
          </cell>
          <cell r="C284" t="str">
            <v>FY14</v>
          </cell>
          <cell r="D284" t="str">
            <v>Period 11</v>
          </cell>
        </row>
        <row r="285">
          <cell r="A285">
            <v>41802</v>
          </cell>
          <cell r="B285" t="str">
            <v>P11 W1</v>
          </cell>
          <cell r="C285" t="str">
            <v>FY14</v>
          </cell>
          <cell r="D285" t="str">
            <v>Period 11</v>
          </cell>
        </row>
        <row r="286">
          <cell r="A286">
            <v>41803</v>
          </cell>
          <cell r="B286" t="str">
            <v>P11 W1</v>
          </cell>
          <cell r="C286" t="str">
            <v>FY14</v>
          </cell>
          <cell r="D286" t="str">
            <v>Period 11</v>
          </cell>
        </row>
        <row r="287">
          <cell r="A287">
            <v>41804</v>
          </cell>
          <cell r="B287" t="str">
            <v>P11 W1</v>
          </cell>
          <cell r="C287" t="str">
            <v>FY14</v>
          </cell>
          <cell r="D287" t="str">
            <v>Period 11</v>
          </cell>
        </row>
        <row r="288">
          <cell r="A288">
            <v>41805</v>
          </cell>
          <cell r="B288" t="str">
            <v>P11 W1</v>
          </cell>
          <cell r="C288" t="str">
            <v>FY14</v>
          </cell>
          <cell r="D288" t="str">
            <v>Period 11</v>
          </cell>
        </row>
        <row r="289">
          <cell r="A289">
            <v>41806</v>
          </cell>
          <cell r="B289" t="str">
            <v>P11 W2</v>
          </cell>
          <cell r="C289" t="str">
            <v>FY14</v>
          </cell>
          <cell r="D289" t="str">
            <v>Period 11</v>
          </cell>
        </row>
        <row r="290">
          <cell r="A290">
            <v>41807</v>
          </cell>
          <cell r="B290" t="str">
            <v>P11 W2</v>
          </cell>
          <cell r="C290" t="str">
            <v>FY14</v>
          </cell>
          <cell r="D290" t="str">
            <v>Period 11</v>
          </cell>
        </row>
        <row r="291">
          <cell r="A291">
            <v>41808</v>
          </cell>
          <cell r="B291" t="str">
            <v>P11 W2</v>
          </cell>
          <cell r="C291" t="str">
            <v>FY14</v>
          </cell>
          <cell r="D291" t="str">
            <v>Period 11</v>
          </cell>
        </row>
        <row r="292">
          <cell r="A292">
            <v>41809</v>
          </cell>
          <cell r="B292" t="str">
            <v>P11 W2</v>
          </cell>
          <cell r="C292" t="str">
            <v>FY14</v>
          </cell>
          <cell r="D292" t="str">
            <v>Period 11</v>
          </cell>
        </row>
        <row r="293">
          <cell r="A293">
            <v>41810</v>
          </cell>
          <cell r="B293" t="str">
            <v>P11 W2</v>
          </cell>
          <cell r="C293" t="str">
            <v>FY14</v>
          </cell>
          <cell r="D293" t="str">
            <v>Period 11</v>
          </cell>
        </row>
        <row r="294">
          <cell r="A294">
            <v>41811</v>
          </cell>
          <cell r="B294" t="str">
            <v>P11 W2</v>
          </cell>
          <cell r="C294" t="str">
            <v>FY14</v>
          </cell>
          <cell r="D294" t="str">
            <v>Period 11</v>
          </cell>
        </row>
        <row r="295">
          <cell r="A295">
            <v>41812</v>
          </cell>
          <cell r="B295" t="str">
            <v>P11 W2</v>
          </cell>
          <cell r="C295" t="str">
            <v>FY14</v>
          </cell>
          <cell r="D295" t="str">
            <v>Period 11</v>
          </cell>
        </row>
        <row r="296">
          <cell r="A296">
            <v>41813</v>
          </cell>
          <cell r="B296" t="str">
            <v>P11 W3</v>
          </cell>
          <cell r="C296" t="str">
            <v>FY14</v>
          </cell>
          <cell r="D296" t="str">
            <v>Period 11</v>
          </cell>
        </row>
        <row r="297">
          <cell r="A297">
            <v>41814</v>
          </cell>
          <cell r="B297" t="str">
            <v>P11 W3</v>
          </cell>
          <cell r="C297" t="str">
            <v>FY14</v>
          </cell>
          <cell r="D297" t="str">
            <v>Period 11</v>
          </cell>
        </row>
        <row r="298">
          <cell r="A298">
            <v>41815</v>
          </cell>
          <cell r="B298" t="str">
            <v>P11 W3</v>
          </cell>
          <cell r="C298" t="str">
            <v>FY14</v>
          </cell>
          <cell r="D298" t="str">
            <v>Period 11</v>
          </cell>
        </row>
        <row r="299">
          <cell r="A299">
            <v>41816</v>
          </cell>
          <cell r="B299" t="str">
            <v>P11 W3</v>
          </cell>
          <cell r="C299" t="str">
            <v>FY14</v>
          </cell>
          <cell r="D299" t="str">
            <v>Period 11</v>
          </cell>
        </row>
        <row r="300">
          <cell r="A300">
            <v>41817</v>
          </cell>
          <cell r="B300" t="str">
            <v>P11 W3</v>
          </cell>
          <cell r="C300" t="str">
            <v>FY14</v>
          </cell>
          <cell r="D300" t="str">
            <v>Period 11</v>
          </cell>
        </row>
        <row r="301">
          <cell r="A301">
            <v>41818</v>
          </cell>
          <cell r="B301" t="str">
            <v>P11 W3</v>
          </cell>
          <cell r="C301" t="str">
            <v>FY14</v>
          </cell>
          <cell r="D301" t="str">
            <v>Period 11</v>
          </cell>
        </row>
        <row r="302">
          <cell r="A302">
            <v>41819</v>
          </cell>
          <cell r="B302" t="str">
            <v>P11 W3</v>
          </cell>
          <cell r="C302" t="str">
            <v>FY14</v>
          </cell>
          <cell r="D302" t="str">
            <v>Period 11</v>
          </cell>
        </row>
        <row r="303">
          <cell r="A303">
            <v>41820</v>
          </cell>
          <cell r="B303" t="str">
            <v>P11 W4</v>
          </cell>
          <cell r="C303" t="str">
            <v>FY14</v>
          </cell>
          <cell r="D303" t="str">
            <v>Period 11</v>
          </cell>
        </row>
        <row r="304">
          <cell r="A304">
            <v>41821</v>
          </cell>
          <cell r="B304" t="str">
            <v>P11 W4</v>
          </cell>
          <cell r="C304" t="str">
            <v>FY14</v>
          </cell>
          <cell r="D304" t="str">
            <v>Period 11</v>
          </cell>
        </row>
        <row r="305">
          <cell r="A305">
            <v>41822</v>
          </cell>
          <cell r="B305" t="str">
            <v>P11 W4</v>
          </cell>
          <cell r="C305" t="str">
            <v>FY14</v>
          </cell>
          <cell r="D305" t="str">
            <v>Period 11</v>
          </cell>
        </row>
        <row r="306">
          <cell r="A306">
            <v>41823</v>
          </cell>
          <cell r="B306" t="str">
            <v>P11 W4</v>
          </cell>
          <cell r="C306" t="str">
            <v>FY14</v>
          </cell>
          <cell r="D306" t="str">
            <v>Period 11</v>
          </cell>
        </row>
        <row r="307">
          <cell r="A307">
            <v>41824</v>
          </cell>
          <cell r="B307" t="str">
            <v>P11 W4</v>
          </cell>
          <cell r="C307" t="str">
            <v>FY14</v>
          </cell>
          <cell r="D307" t="str">
            <v>Period 11</v>
          </cell>
        </row>
        <row r="308">
          <cell r="A308">
            <v>41825</v>
          </cell>
          <cell r="B308" t="str">
            <v>P11 W4</v>
          </cell>
          <cell r="C308" t="str">
            <v>FY14</v>
          </cell>
          <cell r="D308" t="str">
            <v>Period 11</v>
          </cell>
        </row>
        <row r="309">
          <cell r="A309">
            <v>41826</v>
          </cell>
          <cell r="B309" t="str">
            <v>P11 W4</v>
          </cell>
          <cell r="C309" t="str">
            <v>FY14</v>
          </cell>
          <cell r="D309" t="str">
            <v>Period 11</v>
          </cell>
        </row>
        <row r="310">
          <cell r="A310">
            <v>41827</v>
          </cell>
          <cell r="B310" t="str">
            <v>P12 W1</v>
          </cell>
          <cell r="C310" t="str">
            <v>FY14</v>
          </cell>
          <cell r="D310" t="str">
            <v>Period 12</v>
          </cell>
        </row>
        <row r="311">
          <cell r="A311">
            <v>41828</v>
          </cell>
          <cell r="B311" t="str">
            <v>P12 W1</v>
          </cell>
          <cell r="C311" t="str">
            <v>FY14</v>
          </cell>
          <cell r="D311" t="str">
            <v>Period 12</v>
          </cell>
        </row>
        <row r="312">
          <cell r="A312">
            <v>41829</v>
          </cell>
          <cell r="B312" t="str">
            <v>P12 W1</v>
          </cell>
          <cell r="C312" t="str">
            <v>FY14</v>
          </cell>
          <cell r="D312" t="str">
            <v>Period 12</v>
          </cell>
        </row>
        <row r="313">
          <cell r="A313">
            <v>41830</v>
          </cell>
          <cell r="B313" t="str">
            <v>P12 W1</v>
          </cell>
          <cell r="C313" t="str">
            <v>FY14</v>
          </cell>
          <cell r="D313" t="str">
            <v>Period 12</v>
          </cell>
        </row>
        <row r="314">
          <cell r="A314">
            <v>41831</v>
          </cell>
          <cell r="B314" t="str">
            <v>P12 W1</v>
          </cell>
          <cell r="C314" t="str">
            <v>FY14</v>
          </cell>
          <cell r="D314" t="str">
            <v>Period 12</v>
          </cell>
        </row>
        <row r="315">
          <cell r="A315">
            <v>41832</v>
          </cell>
          <cell r="B315" t="str">
            <v>P12 W1</v>
          </cell>
          <cell r="C315" t="str">
            <v>FY14</v>
          </cell>
          <cell r="D315" t="str">
            <v>Period 12</v>
          </cell>
        </row>
        <row r="316">
          <cell r="A316">
            <v>41833</v>
          </cell>
          <cell r="B316" t="str">
            <v>P12 W1</v>
          </cell>
          <cell r="C316" t="str">
            <v>FY14</v>
          </cell>
          <cell r="D316" t="str">
            <v>Period 12</v>
          </cell>
        </row>
        <row r="317">
          <cell r="A317">
            <v>41834</v>
          </cell>
          <cell r="B317" t="str">
            <v>P12 W2</v>
          </cell>
          <cell r="C317" t="str">
            <v>FY14</v>
          </cell>
          <cell r="D317" t="str">
            <v>Period 12</v>
          </cell>
        </row>
        <row r="318">
          <cell r="A318">
            <v>41835</v>
          </cell>
          <cell r="B318" t="str">
            <v>P12 W2</v>
          </cell>
          <cell r="C318" t="str">
            <v>FY14</v>
          </cell>
          <cell r="D318" t="str">
            <v>Period 12</v>
          </cell>
        </row>
        <row r="319">
          <cell r="A319">
            <v>41836</v>
          </cell>
          <cell r="B319" t="str">
            <v>P12 W2</v>
          </cell>
          <cell r="C319" t="str">
            <v>FY14</v>
          </cell>
          <cell r="D319" t="str">
            <v>Period 12</v>
          </cell>
        </row>
        <row r="320">
          <cell r="A320">
            <v>41837</v>
          </cell>
          <cell r="B320" t="str">
            <v>P12 W2</v>
          </cell>
          <cell r="C320" t="str">
            <v>FY14</v>
          </cell>
          <cell r="D320" t="str">
            <v>Period 12</v>
          </cell>
        </row>
        <row r="321">
          <cell r="A321">
            <v>41838</v>
          </cell>
          <cell r="B321" t="str">
            <v>P12 W2</v>
          </cell>
          <cell r="C321" t="str">
            <v>FY14</v>
          </cell>
          <cell r="D321" t="str">
            <v>Period 12</v>
          </cell>
        </row>
        <row r="322">
          <cell r="A322">
            <v>41839</v>
          </cell>
          <cell r="B322" t="str">
            <v>P12 W2</v>
          </cell>
          <cell r="C322" t="str">
            <v>FY14</v>
          </cell>
          <cell r="D322" t="str">
            <v>Period 12</v>
          </cell>
        </row>
        <row r="323">
          <cell r="A323">
            <v>41840</v>
          </cell>
          <cell r="B323" t="str">
            <v>P12 W2</v>
          </cell>
          <cell r="C323" t="str">
            <v>FY14</v>
          </cell>
          <cell r="D323" t="str">
            <v>Period 12</v>
          </cell>
        </row>
        <row r="324">
          <cell r="A324">
            <v>41841</v>
          </cell>
          <cell r="B324" t="str">
            <v>P12 W3</v>
          </cell>
          <cell r="C324" t="str">
            <v>FY14</v>
          </cell>
          <cell r="D324" t="str">
            <v>Period 12</v>
          </cell>
        </row>
        <row r="325">
          <cell r="A325">
            <v>41842</v>
          </cell>
          <cell r="B325" t="str">
            <v>P12 W3</v>
          </cell>
          <cell r="C325" t="str">
            <v>FY14</v>
          </cell>
          <cell r="D325" t="str">
            <v>Period 12</v>
          </cell>
        </row>
        <row r="326">
          <cell r="A326">
            <v>41843</v>
          </cell>
          <cell r="B326" t="str">
            <v>P12 W3</v>
          </cell>
          <cell r="C326" t="str">
            <v>FY14</v>
          </cell>
          <cell r="D326" t="str">
            <v>Period 12</v>
          </cell>
        </row>
        <row r="327">
          <cell r="A327">
            <v>41844</v>
          </cell>
          <cell r="B327" t="str">
            <v>P12 W3</v>
          </cell>
          <cell r="C327" t="str">
            <v>FY14</v>
          </cell>
          <cell r="D327" t="str">
            <v>Period 12</v>
          </cell>
        </row>
        <row r="328">
          <cell r="A328">
            <v>41845</v>
          </cell>
          <cell r="B328" t="str">
            <v>P12 W3</v>
          </cell>
          <cell r="C328" t="str">
            <v>FY14</v>
          </cell>
          <cell r="D328" t="str">
            <v>Period 12</v>
          </cell>
        </row>
        <row r="329">
          <cell r="A329">
            <v>41846</v>
          </cell>
          <cell r="B329" t="str">
            <v>P12 W3</v>
          </cell>
          <cell r="C329" t="str">
            <v>FY14</v>
          </cell>
          <cell r="D329" t="str">
            <v>Period 12</v>
          </cell>
        </row>
        <row r="330">
          <cell r="A330">
            <v>41847</v>
          </cell>
          <cell r="B330" t="str">
            <v>P12 W3</v>
          </cell>
          <cell r="C330" t="str">
            <v>FY14</v>
          </cell>
          <cell r="D330" t="str">
            <v>Period 12</v>
          </cell>
        </row>
        <row r="331">
          <cell r="A331">
            <v>41848</v>
          </cell>
          <cell r="B331" t="str">
            <v>P12 W4</v>
          </cell>
          <cell r="C331" t="str">
            <v>FY14</v>
          </cell>
          <cell r="D331" t="str">
            <v>Period 12</v>
          </cell>
        </row>
        <row r="332">
          <cell r="A332">
            <v>41849</v>
          </cell>
          <cell r="B332" t="str">
            <v>P12 W4</v>
          </cell>
          <cell r="C332" t="str">
            <v>FY14</v>
          </cell>
          <cell r="D332" t="str">
            <v>Period 12</v>
          </cell>
        </row>
        <row r="333">
          <cell r="A333">
            <v>41850</v>
          </cell>
          <cell r="B333" t="str">
            <v>P12 W4</v>
          </cell>
          <cell r="C333" t="str">
            <v>FY14</v>
          </cell>
          <cell r="D333" t="str">
            <v>Period 12</v>
          </cell>
        </row>
        <row r="334">
          <cell r="A334">
            <v>41851</v>
          </cell>
          <cell r="B334" t="str">
            <v>P12 W4</v>
          </cell>
          <cell r="C334" t="str">
            <v>FY14</v>
          </cell>
          <cell r="D334" t="str">
            <v>Period 12</v>
          </cell>
        </row>
        <row r="335">
          <cell r="A335">
            <v>41852</v>
          </cell>
          <cell r="B335" t="str">
            <v>P12 W4</v>
          </cell>
          <cell r="C335" t="str">
            <v>FY14</v>
          </cell>
          <cell r="D335" t="str">
            <v>Period 12</v>
          </cell>
        </row>
        <row r="336">
          <cell r="A336">
            <v>41853</v>
          </cell>
          <cell r="B336" t="str">
            <v>P12 W4</v>
          </cell>
          <cell r="C336" t="str">
            <v>FY14</v>
          </cell>
          <cell r="D336" t="str">
            <v>Period 12</v>
          </cell>
        </row>
        <row r="337">
          <cell r="A337">
            <v>41854</v>
          </cell>
          <cell r="B337" t="str">
            <v>P12 W4</v>
          </cell>
          <cell r="C337" t="str">
            <v>FY14</v>
          </cell>
          <cell r="D337" t="str">
            <v>Period 12</v>
          </cell>
        </row>
        <row r="338">
          <cell r="A338">
            <v>41855</v>
          </cell>
          <cell r="B338" t="str">
            <v>P13 W1</v>
          </cell>
          <cell r="C338" t="str">
            <v>FY14</v>
          </cell>
          <cell r="D338" t="str">
            <v>Period 13</v>
          </cell>
        </row>
        <row r="339">
          <cell r="A339">
            <v>41856</v>
          </cell>
          <cell r="B339" t="str">
            <v>P13 W1</v>
          </cell>
          <cell r="C339" t="str">
            <v>FY14</v>
          </cell>
          <cell r="D339" t="str">
            <v>Period 13</v>
          </cell>
        </row>
        <row r="340">
          <cell r="A340">
            <v>41857</v>
          </cell>
          <cell r="B340" t="str">
            <v>P13 W1</v>
          </cell>
          <cell r="C340" t="str">
            <v>FY14</v>
          </cell>
          <cell r="D340" t="str">
            <v>Period 13</v>
          </cell>
        </row>
        <row r="341">
          <cell r="A341">
            <v>41858</v>
          </cell>
          <cell r="B341" t="str">
            <v>P13 W1</v>
          </cell>
          <cell r="C341" t="str">
            <v>FY14</v>
          </cell>
          <cell r="D341" t="str">
            <v>Period 13</v>
          </cell>
        </row>
        <row r="342">
          <cell r="A342">
            <v>41859</v>
          </cell>
          <cell r="B342" t="str">
            <v>P13 W1</v>
          </cell>
          <cell r="C342" t="str">
            <v>FY14</v>
          </cell>
          <cell r="D342" t="str">
            <v>Period 13</v>
          </cell>
        </row>
        <row r="343">
          <cell r="A343">
            <v>41860</v>
          </cell>
          <cell r="B343" t="str">
            <v>P13 W1</v>
          </cell>
          <cell r="C343" t="str">
            <v>FY14</v>
          </cell>
          <cell r="D343" t="str">
            <v>Period 13</v>
          </cell>
        </row>
        <row r="344">
          <cell r="A344">
            <v>41861</v>
          </cell>
          <cell r="B344" t="str">
            <v>P13 W1</v>
          </cell>
          <cell r="C344" t="str">
            <v>FY14</v>
          </cell>
          <cell r="D344" t="str">
            <v>Period 13</v>
          </cell>
        </row>
        <row r="345">
          <cell r="A345">
            <v>41862</v>
          </cell>
          <cell r="B345" t="str">
            <v>P13 W2</v>
          </cell>
          <cell r="C345" t="str">
            <v>FY14</v>
          </cell>
          <cell r="D345" t="str">
            <v>Period 13</v>
          </cell>
        </row>
        <row r="346">
          <cell r="A346">
            <v>41863</v>
          </cell>
          <cell r="B346" t="str">
            <v>P13 W2</v>
          </cell>
          <cell r="C346" t="str">
            <v>FY14</v>
          </cell>
          <cell r="D346" t="str">
            <v>Period 13</v>
          </cell>
        </row>
        <row r="347">
          <cell r="A347">
            <v>41864</v>
          </cell>
          <cell r="B347" t="str">
            <v>P13 W2</v>
          </cell>
          <cell r="C347" t="str">
            <v>FY14</v>
          </cell>
          <cell r="D347" t="str">
            <v>Period 13</v>
          </cell>
        </row>
        <row r="348">
          <cell r="A348">
            <v>41865</v>
          </cell>
          <cell r="B348" t="str">
            <v>P13 W2</v>
          </cell>
          <cell r="C348" t="str">
            <v>FY14</v>
          </cell>
          <cell r="D348" t="str">
            <v>Period 13</v>
          </cell>
        </row>
        <row r="349">
          <cell r="A349">
            <v>41866</v>
          </cell>
          <cell r="B349" t="str">
            <v>P13 W2</v>
          </cell>
          <cell r="C349" t="str">
            <v>FY14</v>
          </cell>
          <cell r="D349" t="str">
            <v>Period 13</v>
          </cell>
        </row>
        <row r="350">
          <cell r="A350">
            <v>41867</v>
          </cell>
          <cell r="B350" t="str">
            <v>P13 W2</v>
          </cell>
          <cell r="C350" t="str">
            <v>FY14</v>
          </cell>
          <cell r="D350" t="str">
            <v>Period 13</v>
          </cell>
        </row>
        <row r="351">
          <cell r="A351">
            <v>41868</v>
          </cell>
          <cell r="B351" t="str">
            <v>P13 W2</v>
          </cell>
          <cell r="C351" t="str">
            <v>FY14</v>
          </cell>
          <cell r="D351" t="str">
            <v>Period 13</v>
          </cell>
        </row>
        <row r="352">
          <cell r="A352">
            <v>41869</v>
          </cell>
          <cell r="B352" t="str">
            <v>P13 W3</v>
          </cell>
          <cell r="C352" t="str">
            <v>FY14</v>
          </cell>
          <cell r="D352" t="str">
            <v>Period 13</v>
          </cell>
        </row>
        <row r="353">
          <cell r="A353">
            <v>41870</v>
          </cell>
          <cell r="B353" t="str">
            <v>P13 W3</v>
          </cell>
          <cell r="C353" t="str">
            <v>FY14</v>
          </cell>
          <cell r="D353" t="str">
            <v>Period 13</v>
          </cell>
        </row>
        <row r="354">
          <cell r="A354">
            <v>41871</v>
          </cell>
          <cell r="B354" t="str">
            <v>P13 W3</v>
          </cell>
          <cell r="C354" t="str">
            <v>FY14</v>
          </cell>
          <cell r="D354" t="str">
            <v>Period 13</v>
          </cell>
        </row>
        <row r="355">
          <cell r="A355">
            <v>41872</v>
          </cell>
          <cell r="B355" t="str">
            <v>P13 W3</v>
          </cell>
          <cell r="C355" t="str">
            <v>FY14</v>
          </cell>
          <cell r="D355" t="str">
            <v>Period 13</v>
          </cell>
        </row>
        <row r="356">
          <cell r="A356">
            <v>41873</v>
          </cell>
          <cell r="B356" t="str">
            <v>P13 W3</v>
          </cell>
          <cell r="C356" t="str">
            <v>FY14</v>
          </cell>
          <cell r="D356" t="str">
            <v>Period 13</v>
          </cell>
        </row>
        <row r="357">
          <cell r="A357">
            <v>41874</v>
          </cell>
          <cell r="B357" t="str">
            <v>P13 W3</v>
          </cell>
          <cell r="C357" t="str">
            <v>FY14</v>
          </cell>
          <cell r="D357" t="str">
            <v>Period 13</v>
          </cell>
        </row>
        <row r="358">
          <cell r="A358">
            <v>41875</v>
          </cell>
          <cell r="B358" t="str">
            <v>P13 W3</v>
          </cell>
          <cell r="C358" t="str">
            <v>FY14</v>
          </cell>
          <cell r="D358" t="str">
            <v>Period 13</v>
          </cell>
        </row>
        <row r="359">
          <cell r="A359">
            <v>41876</v>
          </cell>
          <cell r="B359" t="str">
            <v>P13 W4</v>
          </cell>
          <cell r="C359" t="str">
            <v>FY14</v>
          </cell>
          <cell r="D359" t="str">
            <v>Period 13</v>
          </cell>
        </row>
        <row r="360">
          <cell r="A360">
            <v>41877</v>
          </cell>
          <cell r="B360" t="str">
            <v>P13 W4</v>
          </cell>
          <cell r="C360" t="str">
            <v>FY14</v>
          </cell>
          <cell r="D360" t="str">
            <v>Period 13</v>
          </cell>
        </row>
        <row r="361">
          <cell r="A361">
            <v>41878</v>
          </cell>
          <cell r="B361" t="str">
            <v>P13 W4</v>
          </cell>
          <cell r="C361" t="str">
            <v>FY14</v>
          </cell>
          <cell r="D361" t="str">
            <v>Period 13</v>
          </cell>
        </row>
        <row r="362">
          <cell r="A362">
            <v>41879</v>
          </cell>
          <cell r="B362" t="str">
            <v>P13 W4</v>
          </cell>
          <cell r="C362" t="str">
            <v>FY14</v>
          </cell>
          <cell r="D362" t="str">
            <v>Period 13</v>
          </cell>
        </row>
        <row r="363">
          <cell r="A363">
            <v>41880</v>
          </cell>
          <cell r="B363" t="str">
            <v>P13 W4</v>
          </cell>
          <cell r="C363" t="str">
            <v>FY14</v>
          </cell>
          <cell r="D363" t="str">
            <v>Period 13</v>
          </cell>
        </row>
        <row r="364">
          <cell r="A364">
            <v>41881</v>
          </cell>
          <cell r="B364" t="str">
            <v>P13 W4</v>
          </cell>
          <cell r="C364" t="str">
            <v>FY14</v>
          </cell>
          <cell r="D364" t="str">
            <v>Period 13</v>
          </cell>
        </row>
        <row r="365">
          <cell r="A365">
            <v>41882</v>
          </cell>
          <cell r="B365" t="str">
            <v>P13 W4</v>
          </cell>
          <cell r="C365" t="str">
            <v>FY14</v>
          </cell>
          <cell r="D365" t="str">
            <v>Period 13</v>
          </cell>
        </row>
        <row r="366">
          <cell r="A366">
            <v>41883</v>
          </cell>
          <cell r="B366" t="str">
            <v>P1 W1</v>
          </cell>
          <cell r="C366" t="str">
            <v>FY15</v>
          </cell>
          <cell r="D366" t="str">
            <v>Period 1</v>
          </cell>
        </row>
        <row r="367">
          <cell r="A367">
            <v>41884</v>
          </cell>
          <cell r="B367" t="str">
            <v>P1 W1</v>
          </cell>
          <cell r="C367" t="str">
            <v>FY15</v>
          </cell>
          <cell r="D367" t="str">
            <v>Period 1</v>
          </cell>
        </row>
        <row r="368">
          <cell r="A368">
            <v>41885</v>
          </cell>
          <cell r="B368" t="str">
            <v>P1 W1</v>
          </cell>
          <cell r="C368" t="str">
            <v>FY15</v>
          </cell>
          <cell r="D368" t="str">
            <v>Period 1</v>
          </cell>
        </row>
        <row r="369">
          <cell r="A369">
            <v>41886</v>
          </cell>
          <cell r="B369" t="str">
            <v>P1 W1</v>
          </cell>
          <cell r="C369" t="str">
            <v>FY15</v>
          </cell>
          <cell r="D369" t="str">
            <v>Period 1</v>
          </cell>
        </row>
        <row r="370">
          <cell r="A370">
            <v>41887</v>
          </cell>
          <cell r="B370" t="str">
            <v>P1 W1</v>
          </cell>
          <cell r="C370" t="str">
            <v>FY15</v>
          </cell>
          <cell r="D370" t="str">
            <v>Period 1</v>
          </cell>
        </row>
        <row r="371">
          <cell r="A371">
            <v>41888</v>
          </cell>
          <cell r="B371" t="str">
            <v>P1 W1</v>
          </cell>
          <cell r="C371" t="str">
            <v>FY15</v>
          </cell>
          <cell r="D371" t="str">
            <v>Period 1</v>
          </cell>
        </row>
        <row r="372">
          <cell r="A372">
            <v>41889</v>
          </cell>
          <cell r="B372" t="str">
            <v>P1 W1</v>
          </cell>
          <cell r="C372" t="str">
            <v>FY15</v>
          </cell>
          <cell r="D372" t="str">
            <v>Period 1</v>
          </cell>
        </row>
        <row r="373">
          <cell r="A373">
            <v>41890</v>
          </cell>
          <cell r="B373" t="str">
            <v>P1 W2</v>
          </cell>
          <cell r="C373" t="str">
            <v>FY15</v>
          </cell>
          <cell r="D373" t="str">
            <v>Period 1</v>
          </cell>
        </row>
        <row r="374">
          <cell r="A374">
            <v>41891</v>
          </cell>
          <cell r="B374" t="str">
            <v>P1 W2</v>
          </cell>
          <cell r="C374" t="str">
            <v>FY15</v>
          </cell>
          <cell r="D374" t="str">
            <v>Period 1</v>
          </cell>
        </row>
        <row r="375">
          <cell r="A375">
            <v>41892</v>
          </cell>
          <cell r="B375" t="str">
            <v>P1 W2</v>
          </cell>
          <cell r="C375" t="str">
            <v>FY15</v>
          </cell>
          <cell r="D375" t="str">
            <v>Period 1</v>
          </cell>
        </row>
        <row r="376">
          <cell r="A376">
            <v>41893</v>
          </cell>
          <cell r="B376" t="str">
            <v>P1 W2</v>
          </cell>
          <cell r="C376" t="str">
            <v>FY15</v>
          </cell>
          <cell r="D376" t="str">
            <v>Period 1</v>
          </cell>
        </row>
        <row r="377">
          <cell r="A377">
            <v>41894</v>
          </cell>
          <cell r="B377" t="str">
            <v>P1 W2</v>
          </cell>
          <cell r="C377" t="str">
            <v>FY15</v>
          </cell>
          <cell r="D377" t="str">
            <v>Period 1</v>
          </cell>
        </row>
        <row r="378">
          <cell r="A378">
            <v>41895</v>
          </cell>
          <cell r="B378" t="str">
            <v>P1 W2</v>
          </cell>
          <cell r="C378" t="str">
            <v>FY15</v>
          </cell>
          <cell r="D378" t="str">
            <v>Period 1</v>
          </cell>
        </row>
        <row r="379">
          <cell r="A379">
            <v>41896</v>
          </cell>
          <cell r="B379" t="str">
            <v>P1 W2</v>
          </cell>
          <cell r="C379" t="str">
            <v>FY15</v>
          </cell>
          <cell r="D379" t="str">
            <v>Period 1</v>
          </cell>
        </row>
        <row r="380">
          <cell r="A380">
            <v>41897</v>
          </cell>
          <cell r="B380" t="str">
            <v>P1 W3</v>
          </cell>
          <cell r="C380" t="str">
            <v>FY15</v>
          </cell>
          <cell r="D380" t="str">
            <v>Period 1</v>
          </cell>
        </row>
        <row r="381">
          <cell r="A381">
            <v>41898</v>
          </cell>
          <cell r="B381" t="str">
            <v>P1 W3</v>
          </cell>
          <cell r="C381" t="str">
            <v>FY15</v>
          </cell>
          <cell r="D381" t="str">
            <v>Period 1</v>
          </cell>
        </row>
        <row r="382">
          <cell r="A382">
            <v>41899</v>
          </cell>
          <cell r="B382" t="str">
            <v>P1 W3</v>
          </cell>
          <cell r="C382" t="str">
            <v>FY15</v>
          </cell>
          <cell r="D382" t="str">
            <v>Period 1</v>
          </cell>
        </row>
        <row r="383">
          <cell r="A383">
            <v>41900</v>
          </cell>
          <cell r="B383" t="str">
            <v>P1 W3</v>
          </cell>
          <cell r="C383" t="str">
            <v>FY15</v>
          </cell>
          <cell r="D383" t="str">
            <v>Period 1</v>
          </cell>
        </row>
        <row r="384">
          <cell r="A384">
            <v>41901</v>
          </cell>
          <cell r="B384" t="str">
            <v>P1 W3</v>
          </cell>
          <cell r="C384" t="str">
            <v>FY15</v>
          </cell>
          <cell r="D384" t="str">
            <v>Period 1</v>
          </cell>
        </row>
        <row r="385">
          <cell r="A385">
            <v>41902</v>
          </cell>
          <cell r="B385" t="str">
            <v>P1 W3</v>
          </cell>
          <cell r="C385" t="str">
            <v>FY15</v>
          </cell>
          <cell r="D385" t="str">
            <v>Period 1</v>
          </cell>
        </row>
        <row r="386">
          <cell r="A386">
            <v>41903</v>
          </cell>
          <cell r="B386" t="str">
            <v>P1 W3</v>
          </cell>
          <cell r="C386" t="str">
            <v>FY15</v>
          </cell>
          <cell r="D386" t="str">
            <v>Period 1</v>
          </cell>
        </row>
        <row r="387">
          <cell r="A387">
            <v>41904</v>
          </cell>
          <cell r="B387" t="str">
            <v>P1 W4</v>
          </cell>
          <cell r="C387" t="str">
            <v>FY15</v>
          </cell>
          <cell r="D387" t="str">
            <v>Period 1</v>
          </cell>
        </row>
        <row r="388">
          <cell r="A388">
            <v>41905</v>
          </cell>
          <cell r="B388" t="str">
            <v>P1 W4</v>
          </cell>
          <cell r="C388" t="str">
            <v>FY15</v>
          </cell>
          <cell r="D388" t="str">
            <v>Period 1</v>
          </cell>
        </row>
        <row r="389">
          <cell r="A389">
            <v>41906</v>
          </cell>
          <cell r="B389" t="str">
            <v>P1 W4</v>
          </cell>
          <cell r="C389" t="str">
            <v>FY15</v>
          </cell>
          <cell r="D389" t="str">
            <v>Period 1</v>
          </cell>
        </row>
        <row r="390">
          <cell r="A390">
            <v>41907</v>
          </cell>
          <cell r="B390" t="str">
            <v>P1 W4</v>
          </cell>
          <cell r="C390" t="str">
            <v>FY15</v>
          </cell>
          <cell r="D390" t="str">
            <v>Period 1</v>
          </cell>
        </row>
        <row r="391">
          <cell r="A391">
            <v>41908</v>
          </cell>
          <cell r="B391" t="str">
            <v>P1 W4</v>
          </cell>
          <cell r="C391" t="str">
            <v>FY15</v>
          </cell>
          <cell r="D391" t="str">
            <v>Period 1</v>
          </cell>
        </row>
        <row r="392">
          <cell r="A392">
            <v>41909</v>
          </cell>
          <cell r="B392" t="str">
            <v>P1 W4</v>
          </cell>
          <cell r="C392" t="str">
            <v>FY15</v>
          </cell>
          <cell r="D392" t="str">
            <v>Period 1</v>
          </cell>
        </row>
        <row r="393">
          <cell r="A393">
            <v>41910</v>
          </cell>
          <cell r="B393" t="str">
            <v>P1 W4</v>
          </cell>
          <cell r="C393" t="str">
            <v>FY15</v>
          </cell>
          <cell r="D393" t="str">
            <v>Period 1</v>
          </cell>
        </row>
        <row r="394">
          <cell r="A394">
            <v>41911</v>
          </cell>
          <cell r="B394" t="str">
            <v>P2 W1</v>
          </cell>
          <cell r="C394" t="str">
            <v>FY15</v>
          </cell>
          <cell r="D394" t="str">
            <v>Period 2</v>
          </cell>
        </row>
        <row r="395">
          <cell r="A395">
            <v>41912</v>
          </cell>
          <cell r="B395" t="str">
            <v>P2 W1</v>
          </cell>
          <cell r="C395" t="str">
            <v>FY15</v>
          </cell>
          <cell r="D395" t="str">
            <v>Period 2</v>
          </cell>
        </row>
        <row r="396">
          <cell r="A396">
            <v>41913</v>
          </cell>
          <cell r="B396" t="str">
            <v>P2 W1</v>
          </cell>
          <cell r="C396" t="str">
            <v>FY15</v>
          </cell>
          <cell r="D396" t="str">
            <v>Period 2</v>
          </cell>
        </row>
        <row r="397">
          <cell r="A397">
            <v>41914</v>
          </cell>
          <cell r="B397" t="str">
            <v>P2 W1</v>
          </cell>
          <cell r="C397" t="str">
            <v>FY15</v>
          </cell>
          <cell r="D397" t="str">
            <v>Period 2</v>
          </cell>
        </row>
        <row r="398">
          <cell r="A398">
            <v>41915</v>
          </cell>
          <cell r="B398" t="str">
            <v>P2 W1</v>
          </cell>
          <cell r="C398" t="str">
            <v>FY15</v>
          </cell>
          <cell r="D398" t="str">
            <v>Period 2</v>
          </cell>
        </row>
        <row r="399">
          <cell r="A399">
            <v>41916</v>
          </cell>
          <cell r="B399" t="str">
            <v>P2 W1</v>
          </cell>
          <cell r="C399" t="str">
            <v>FY15</v>
          </cell>
          <cell r="D399" t="str">
            <v>Period 2</v>
          </cell>
        </row>
        <row r="400">
          <cell r="A400">
            <v>41917</v>
          </cell>
          <cell r="B400" t="str">
            <v>P2 W1</v>
          </cell>
          <cell r="C400" t="str">
            <v>FY15</v>
          </cell>
          <cell r="D400" t="str">
            <v>Period 2</v>
          </cell>
        </row>
        <row r="401">
          <cell r="A401">
            <v>41918</v>
          </cell>
          <cell r="B401" t="str">
            <v>P2 W2</v>
          </cell>
          <cell r="C401" t="str">
            <v>FY15</v>
          </cell>
          <cell r="D401" t="str">
            <v>Period 2</v>
          </cell>
        </row>
        <row r="402">
          <cell r="A402">
            <v>41919</v>
          </cell>
          <cell r="B402" t="str">
            <v>P2 W2</v>
          </cell>
          <cell r="C402" t="str">
            <v>FY15</v>
          </cell>
          <cell r="D402" t="str">
            <v>Period 2</v>
          </cell>
        </row>
        <row r="403">
          <cell r="A403">
            <v>41920</v>
          </cell>
          <cell r="B403" t="str">
            <v>P2 W2</v>
          </cell>
          <cell r="C403" t="str">
            <v>FY15</v>
          </cell>
          <cell r="D403" t="str">
            <v>Period 2</v>
          </cell>
        </row>
        <row r="404">
          <cell r="A404">
            <v>41921</v>
          </cell>
          <cell r="B404" t="str">
            <v>P2 W2</v>
          </cell>
          <cell r="C404" t="str">
            <v>FY15</v>
          </cell>
          <cell r="D404" t="str">
            <v>Period 2</v>
          </cell>
        </row>
        <row r="405">
          <cell r="A405">
            <v>41922</v>
          </cell>
          <cell r="B405" t="str">
            <v>P2 W2</v>
          </cell>
          <cell r="C405" t="str">
            <v>FY15</v>
          </cell>
          <cell r="D405" t="str">
            <v>Period 2</v>
          </cell>
        </row>
        <row r="406">
          <cell r="A406">
            <v>41923</v>
          </cell>
          <cell r="B406" t="str">
            <v>P2 W2</v>
          </cell>
          <cell r="C406" t="str">
            <v>FY15</v>
          </cell>
          <cell r="D406" t="str">
            <v>Period 2</v>
          </cell>
        </row>
        <row r="407">
          <cell r="A407">
            <v>41924</v>
          </cell>
          <cell r="B407" t="str">
            <v>P2 W2</v>
          </cell>
          <cell r="C407" t="str">
            <v>FY15</v>
          </cell>
          <cell r="D407" t="str">
            <v>Period 2</v>
          </cell>
        </row>
        <row r="408">
          <cell r="A408">
            <v>41925</v>
          </cell>
          <cell r="B408" t="str">
            <v>P2 W3</v>
          </cell>
          <cell r="C408" t="str">
            <v>FY15</v>
          </cell>
          <cell r="D408" t="str">
            <v>Period 2</v>
          </cell>
        </row>
        <row r="409">
          <cell r="A409">
            <v>41926</v>
          </cell>
          <cell r="B409" t="str">
            <v>P2 W3</v>
          </cell>
          <cell r="C409" t="str">
            <v>FY15</v>
          </cell>
          <cell r="D409" t="str">
            <v>Period 2</v>
          </cell>
        </row>
        <row r="410">
          <cell r="A410">
            <v>41927</v>
          </cell>
          <cell r="B410" t="str">
            <v>P2 W3</v>
          </cell>
          <cell r="C410" t="str">
            <v>FY15</v>
          </cell>
          <cell r="D410" t="str">
            <v>Period 2</v>
          </cell>
        </row>
        <row r="411">
          <cell r="A411">
            <v>41928</v>
          </cell>
          <cell r="B411" t="str">
            <v>P2 W3</v>
          </cell>
          <cell r="C411" t="str">
            <v>FY15</v>
          </cell>
          <cell r="D411" t="str">
            <v>Period 2</v>
          </cell>
        </row>
        <row r="412">
          <cell r="A412">
            <v>41929</v>
          </cell>
          <cell r="B412" t="str">
            <v>P2 W3</v>
          </cell>
          <cell r="C412" t="str">
            <v>FY15</v>
          </cell>
          <cell r="D412" t="str">
            <v>Period 2</v>
          </cell>
        </row>
        <row r="413">
          <cell r="A413">
            <v>41930</v>
          </cell>
          <cell r="B413" t="str">
            <v>P2 W3</v>
          </cell>
          <cell r="C413" t="str">
            <v>FY15</v>
          </cell>
          <cell r="D413" t="str">
            <v>Period 2</v>
          </cell>
        </row>
        <row r="414">
          <cell r="A414">
            <v>41931</v>
          </cell>
          <cell r="B414" t="str">
            <v>P2 W3</v>
          </cell>
          <cell r="C414" t="str">
            <v>FY15</v>
          </cell>
          <cell r="D414" t="str">
            <v>Period 2</v>
          </cell>
        </row>
        <row r="415">
          <cell r="A415">
            <v>41932</v>
          </cell>
          <cell r="B415" t="str">
            <v>P2 W4</v>
          </cell>
          <cell r="C415" t="str">
            <v>FY15</v>
          </cell>
          <cell r="D415" t="str">
            <v>Period 2</v>
          </cell>
        </row>
        <row r="416">
          <cell r="A416">
            <v>41933</v>
          </cell>
          <cell r="B416" t="str">
            <v>P2 W4</v>
          </cell>
          <cell r="C416" t="str">
            <v>FY15</v>
          </cell>
          <cell r="D416" t="str">
            <v>Period 2</v>
          </cell>
        </row>
        <row r="417">
          <cell r="A417">
            <v>41934</v>
          </cell>
          <cell r="B417" t="str">
            <v>P2 W4</v>
          </cell>
          <cell r="C417" t="str">
            <v>FY15</v>
          </cell>
          <cell r="D417" t="str">
            <v>Period 2</v>
          </cell>
        </row>
        <row r="418">
          <cell r="A418">
            <v>41935</v>
          </cell>
          <cell r="B418" t="str">
            <v>P2 W4</v>
          </cell>
          <cell r="C418" t="str">
            <v>FY15</v>
          </cell>
          <cell r="D418" t="str">
            <v>Period 2</v>
          </cell>
        </row>
        <row r="419">
          <cell r="A419">
            <v>41936</v>
          </cell>
          <cell r="B419" t="str">
            <v>P2 W4</v>
          </cell>
          <cell r="C419" t="str">
            <v>FY15</v>
          </cell>
          <cell r="D419" t="str">
            <v>Period 2</v>
          </cell>
        </row>
        <row r="420">
          <cell r="A420">
            <v>41937</v>
          </cell>
          <cell r="B420" t="str">
            <v>P2 W4</v>
          </cell>
          <cell r="C420" t="str">
            <v>FY15</v>
          </cell>
          <cell r="D420" t="str">
            <v>Period 2</v>
          </cell>
        </row>
        <row r="421">
          <cell r="A421">
            <v>41938</v>
          </cell>
          <cell r="B421" t="str">
            <v>P2 W4</v>
          </cell>
          <cell r="C421" t="str">
            <v>FY15</v>
          </cell>
          <cell r="D421" t="str">
            <v>Period 2</v>
          </cell>
        </row>
        <row r="422">
          <cell r="A422">
            <v>41939</v>
          </cell>
          <cell r="B422" t="str">
            <v>P3 W1</v>
          </cell>
          <cell r="C422" t="str">
            <v>FY15</v>
          </cell>
          <cell r="D422" t="str">
            <v>Period 3</v>
          </cell>
        </row>
        <row r="423">
          <cell r="A423">
            <v>41940</v>
          </cell>
          <cell r="B423" t="str">
            <v>P3 W1</v>
          </cell>
          <cell r="C423" t="str">
            <v>FY15</v>
          </cell>
          <cell r="D423" t="str">
            <v>Period 3</v>
          </cell>
        </row>
        <row r="424">
          <cell r="A424">
            <v>41941</v>
          </cell>
          <cell r="B424" t="str">
            <v>P3 W1</v>
          </cell>
          <cell r="C424" t="str">
            <v>FY15</v>
          </cell>
          <cell r="D424" t="str">
            <v>Period 3</v>
          </cell>
        </row>
        <row r="425">
          <cell r="A425">
            <v>41942</v>
          </cell>
          <cell r="B425" t="str">
            <v>P3 W1</v>
          </cell>
          <cell r="C425" t="str">
            <v>FY15</v>
          </cell>
          <cell r="D425" t="str">
            <v>Period 3</v>
          </cell>
        </row>
        <row r="426">
          <cell r="A426">
            <v>41943</v>
          </cell>
          <cell r="B426" t="str">
            <v>P3 W1</v>
          </cell>
          <cell r="C426" t="str">
            <v>FY15</v>
          </cell>
          <cell r="D426" t="str">
            <v>Period 3</v>
          </cell>
        </row>
        <row r="427">
          <cell r="A427">
            <v>41944</v>
          </cell>
          <cell r="B427" t="str">
            <v>P3 W1</v>
          </cell>
          <cell r="C427" t="str">
            <v>FY15</v>
          </cell>
          <cell r="D427" t="str">
            <v>Period 3</v>
          </cell>
        </row>
        <row r="428">
          <cell r="A428">
            <v>41945</v>
          </cell>
          <cell r="B428" t="str">
            <v>P3 W1</v>
          </cell>
          <cell r="C428" t="str">
            <v>FY15</v>
          </cell>
          <cell r="D428" t="str">
            <v>Period 3</v>
          </cell>
        </row>
        <row r="429">
          <cell r="A429">
            <v>41946</v>
          </cell>
          <cell r="B429" t="str">
            <v>P3 W2</v>
          </cell>
          <cell r="C429" t="str">
            <v>FY15</v>
          </cell>
          <cell r="D429" t="str">
            <v>Period 3</v>
          </cell>
        </row>
        <row r="430">
          <cell r="A430">
            <v>41947</v>
          </cell>
          <cell r="B430" t="str">
            <v>P3 W2</v>
          </cell>
          <cell r="C430" t="str">
            <v>FY15</v>
          </cell>
          <cell r="D430" t="str">
            <v>Period 3</v>
          </cell>
        </row>
        <row r="431">
          <cell r="A431">
            <v>41948</v>
          </cell>
          <cell r="B431" t="str">
            <v>P3 W2</v>
          </cell>
          <cell r="C431" t="str">
            <v>FY15</v>
          </cell>
          <cell r="D431" t="str">
            <v>Period 3</v>
          </cell>
        </row>
        <row r="432">
          <cell r="A432">
            <v>41949</v>
          </cell>
          <cell r="B432" t="str">
            <v>P3 W2</v>
          </cell>
          <cell r="C432" t="str">
            <v>FY15</v>
          </cell>
          <cell r="D432" t="str">
            <v>Period 3</v>
          </cell>
        </row>
        <row r="433">
          <cell r="A433">
            <v>41950</v>
          </cell>
          <cell r="B433" t="str">
            <v>P3 W2</v>
          </cell>
          <cell r="C433" t="str">
            <v>FY15</v>
          </cell>
          <cell r="D433" t="str">
            <v>Period 3</v>
          </cell>
        </row>
        <row r="434">
          <cell r="A434">
            <v>41951</v>
          </cell>
          <cell r="B434" t="str">
            <v>P3 W2</v>
          </cell>
          <cell r="C434" t="str">
            <v>FY15</v>
          </cell>
          <cell r="D434" t="str">
            <v>Period 3</v>
          </cell>
        </row>
        <row r="435">
          <cell r="A435">
            <v>41952</v>
          </cell>
          <cell r="B435" t="str">
            <v>P3 W2</v>
          </cell>
          <cell r="C435" t="str">
            <v>FY15</v>
          </cell>
          <cell r="D435" t="str">
            <v>Period 3</v>
          </cell>
        </row>
        <row r="436">
          <cell r="A436">
            <v>41953</v>
          </cell>
          <cell r="B436" t="str">
            <v>P3 W3</v>
          </cell>
          <cell r="C436" t="str">
            <v>FY15</v>
          </cell>
          <cell r="D436" t="str">
            <v>Period 3</v>
          </cell>
        </row>
        <row r="437">
          <cell r="A437">
            <v>41954</v>
          </cell>
          <cell r="B437" t="str">
            <v>P3 W3</v>
          </cell>
          <cell r="C437" t="str">
            <v>FY15</v>
          </cell>
          <cell r="D437" t="str">
            <v>Period 3</v>
          </cell>
        </row>
        <row r="438">
          <cell r="A438">
            <v>41955</v>
          </cell>
          <cell r="B438" t="str">
            <v>P3 W3</v>
          </cell>
          <cell r="C438" t="str">
            <v>FY15</v>
          </cell>
          <cell r="D438" t="str">
            <v>Period 3</v>
          </cell>
        </row>
        <row r="439">
          <cell r="A439">
            <v>41956</v>
          </cell>
          <cell r="B439" t="str">
            <v>P3 W3</v>
          </cell>
          <cell r="C439" t="str">
            <v>FY15</v>
          </cell>
          <cell r="D439" t="str">
            <v>Period 3</v>
          </cell>
        </row>
        <row r="440">
          <cell r="A440">
            <v>41957</v>
          </cell>
          <cell r="B440" t="str">
            <v>P3 W3</v>
          </cell>
          <cell r="C440" t="str">
            <v>FY15</v>
          </cell>
          <cell r="D440" t="str">
            <v>Period 3</v>
          </cell>
        </row>
        <row r="441">
          <cell r="A441">
            <v>41958</v>
          </cell>
          <cell r="B441" t="str">
            <v>P3 W3</v>
          </cell>
          <cell r="C441" t="str">
            <v>FY15</v>
          </cell>
          <cell r="D441" t="str">
            <v>Period 3</v>
          </cell>
        </row>
        <row r="442">
          <cell r="A442">
            <v>41959</v>
          </cell>
          <cell r="B442" t="str">
            <v>P3 W3</v>
          </cell>
          <cell r="C442" t="str">
            <v>FY15</v>
          </cell>
          <cell r="D442" t="str">
            <v>Period 3</v>
          </cell>
        </row>
        <row r="443">
          <cell r="A443">
            <v>41960</v>
          </cell>
          <cell r="B443" t="str">
            <v>P3 W4</v>
          </cell>
          <cell r="C443" t="str">
            <v>FY15</v>
          </cell>
          <cell r="D443" t="str">
            <v>Period 3</v>
          </cell>
        </row>
        <row r="444">
          <cell r="A444">
            <v>41961</v>
          </cell>
          <cell r="B444" t="str">
            <v>P3 W4</v>
          </cell>
          <cell r="C444" t="str">
            <v>FY15</v>
          </cell>
          <cell r="D444" t="str">
            <v>Period 3</v>
          </cell>
        </row>
        <row r="445">
          <cell r="A445">
            <v>41962</v>
          </cell>
          <cell r="B445" t="str">
            <v>P3 W4</v>
          </cell>
          <cell r="C445" t="str">
            <v>FY15</v>
          </cell>
          <cell r="D445" t="str">
            <v>Period 3</v>
          </cell>
        </row>
        <row r="446">
          <cell r="A446">
            <v>41963</v>
          </cell>
          <cell r="B446" t="str">
            <v>P3 W4</v>
          </cell>
          <cell r="C446" t="str">
            <v>FY15</v>
          </cell>
          <cell r="D446" t="str">
            <v>Period 3</v>
          </cell>
        </row>
        <row r="447">
          <cell r="A447">
            <v>41964</v>
          </cell>
          <cell r="B447" t="str">
            <v>P3 W4</v>
          </cell>
          <cell r="C447" t="str">
            <v>FY15</v>
          </cell>
          <cell r="D447" t="str">
            <v>Period 3</v>
          </cell>
        </row>
        <row r="448">
          <cell r="A448">
            <v>41965</v>
          </cell>
          <cell r="B448" t="str">
            <v>P3 W4</v>
          </cell>
          <cell r="C448" t="str">
            <v>FY15</v>
          </cell>
          <cell r="D448" t="str">
            <v>Period 3</v>
          </cell>
        </row>
        <row r="449">
          <cell r="A449">
            <v>41966</v>
          </cell>
          <cell r="B449" t="str">
            <v>P3 W4</v>
          </cell>
          <cell r="C449" t="str">
            <v>FY15</v>
          </cell>
          <cell r="D449" t="str">
            <v>Period 3</v>
          </cell>
        </row>
        <row r="450">
          <cell r="A450">
            <v>41967</v>
          </cell>
          <cell r="B450" t="str">
            <v>P4 W1</v>
          </cell>
          <cell r="C450" t="str">
            <v>FY15</v>
          </cell>
          <cell r="D450" t="str">
            <v>Period 4</v>
          </cell>
        </row>
        <row r="451">
          <cell r="A451">
            <v>41968</v>
          </cell>
          <cell r="B451" t="str">
            <v>P4 W1</v>
          </cell>
          <cell r="C451" t="str">
            <v>FY15</v>
          </cell>
          <cell r="D451" t="str">
            <v>Period 4</v>
          </cell>
        </row>
        <row r="452">
          <cell r="A452">
            <v>41969</v>
          </cell>
          <cell r="B452" t="str">
            <v>P4 W1</v>
          </cell>
          <cell r="C452" t="str">
            <v>FY15</v>
          </cell>
          <cell r="D452" t="str">
            <v>Period 4</v>
          </cell>
        </row>
        <row r="453">
          <cell r="A453">
            <v>41970</v>
          </cell>
          <cell r="B453" t="str">
            <v>P4 W1</v>
          </cell>
          <cell r="C453" t="str">
            <v>FY15</v>
          </cell>
          <cell r="D453" t="str">
            <v>Period 4</v>
          </cell>
        </row>
        <row r="454">
          <cell r="A454">
            <v>41971</v>
          </cell>
          <cell r="B454" t="str">
            <v>P4 W1</v>
          </cell>
          <cell r="C454" t="str">
            <v>FY15</v>
          </cell>
          <cell r="D454" t="str">
            <v>Period 4</v>
          </cell>
        </row>
        <row r="455">
          <cell r="A455">
            <v>41972</v>
          </cell>
          <cell r="B455" t="str">
            <v>P4 W1</v>
          </cell>
          <cell r="C455" t="str">
            <v>FY15</v>
          </cell>
          <cell r="D455" t="str">
            <v>Period 4</v>
          </cell>
        </row>
        <row r="456">
          <cell r="A456">
            <v>41973</v>
          </cell>
          <cell r="B456" t="str">
            <v>P4 W1</v>
          </cell>
          <cell r="C456" t="str">
            <v>FY15</v>
          </cell>
          <cell r="D456" t="str">
            <v>Period 4</v>
          </cell>
        </row>
        <row r="457">
          <cell r="A457">
            <v>41974</v>
          </cell>
          <cell r="B457" t="str">
            <v>P4 W2</v>
          </cell>
          <cell r="C457" t="str">
            <v>FY15</v>
          </cell>
          <cell r="D457" t="str">
            <v>Period 4</v>
          </cell>
        </row>
        <row r="458">
          <cell r="A458">
            <v>41975</v>
          </cell>
          <cell r="B458" t="str">
            <v>P4 W2</v>
          </cell>
          <cell r="C458" t="str">
            <v>FY15</v>
          </cell>
          <cell r="D458" t="str">
            <v>Period 4</v>
          </cell>
        </row>
        <row r="459">
          <cell r="A459">
            <v>41976</v>
          </cell>
          <cell r="B459" t="str">
            <v>P4 W2</v>
          </cell>
          <cell r="C459" t="str">
            <v>FY15</v>
          </cell>
          <cell r="D459" t="str">
            <v>Period 4</v>
          </cell>
        </row>
        <row r="460">
          <cell r="A460">
            <v>41977</v>
          </cell>
          <cell r="B460" t="str">
            <v>P4 W2</v>
          </cell>
          <cell r="C460" t="str">
            <v>FY15</v>
          </cell>
          <cell r="D460" t="str">
            <v>Period 4</v>
          </cell>
        </row>
        <row r="461">
          <cell r="A461">
            <v>41978</v>
          </cell>
          <cell r="B461" t="str">
            <v>P4 W2</v>
          </cell>
          <cell r="C461" t="str">
            <v>FY15</v>
          </cell>
          <cell r="D461" t="str">
            <v>Period 4</v>
          </cell>
        </row>
        <row r="462">
          <cell r="A462">
            <v>41979</v>
          </cell>
          <cell r="B462" t="str">
            <v>P4 W2</v>
          </cell>
          <cell r="C462" t="str">
            <v>FY15</v>
          </cell>
          <cell r="D462" t="str">
            <v>Period 4</v>
          </cell>
        </row>
        <row r="463">
          <cell r="A463">
            <v>41980</v>
          </cell>
          <cell r="B463" t="str">
            <v>P4 W2</v>
          </cell>
          <cell r="C463" t="str">
            <v>FY15</v>
          </cell>
          <cell r="D463" t="str">
            <v>Period 4</v>
          </cell>
        </row>
        <row r="464">
          <cell r="A464">
            <v>41981</v>
          </cell>
          <cell r="B464" t="str">
            <v>P4 W3</v>
          </cell>
          <cell r="C464" t="str">
            <v>FY15</v>
          </cell>
          <cell r="D464" t="str">
            <v>Period 4</v>
          </cell>
        </row>
        <row r="465">
          <cell r="A465">
            <v>41982</v>
          </cell>
          <cell r="B465" t="str">
            <v>P4 W3</v>
          </cell>
          <cell r="C465" t="str">
            <v>FY15</v>
          </cell>
          <cell r="D465" t="str">
            <v>Period 4</v>
          </cell>
        </row>
        <row r="466">
          <cell r="A466">
            <v>41983</v>
          </cell>
          <cell r="B466" t="str">
            <v>P4 W3</v>
          </cell>
          <cell r="C466" t="str">
            <v>FY15</v>
          </cell>
          <cell r="D466" t="str">
            <v>Period 4</v>
          </cell>
        </row>
        <row r="467">
          <cell r="A467">
            <v>41984</v>
          </cell>
          <cell r="B467" t="str">
            <v>P4 W3</v>
          </cell>
          <cell r="C467" t="str">
            <v>FY15</v>
          </cell>
          <cell r="D467" t="str">
            <v>Period 4</v>
          </cell>
        </row>
        <row r="468">
          <cell r="A468">
            <v>41985</v>
          </cell>
          <cell r="B468" t="str">
            <v>P4 W3</v>
          </cell>
          <cell r="C468" t="str">
            <v>FY15</v>
          </cell>
          <cell r="D468" t="str">
            <v>Period 4</v>
          </cell>
        </row>
        <row r="469">
          <cell r="A469">
            <v>41986</v>
          </cell>
          <cell r="B469" t="str">
            <v>P4 W3</v>
          </cell>
          <cell r="C469" t="str">
            <v>FY15</v>
          </cell>
          <cell r="D469" t="str">
            <v>Period 4</v>
          </cell>
        </row>
        <row r="470">
          <cell r="A470">
            <v>41987</v>
          </cell>
          <cell r="B470" t="str">
            <v>P4 W3</v>
          </cell>
          <cell r="C470" t="str">
            <v>FY15</v>
          </cell>
          <cell r="D470" t="str">
            <v>Period 4</v>
          </cell>
        </row>
        <row r="471">
          <cell r="A471">
            <v>41988</v>
          </cell>
          <cell r="B471" t="str">
            <v>P4 W4</v>
          </cell>
          <cell r="C471" t="str">
            <v>FY15</v>
          </cell>
          <cell r="D471" t="str">
            <v>Period 4</v>
          </cell>
        </row>
        <row r="472">
          <cell r="A472">
            <v>41989</v>
          </cell>
          <cell r="B472" t="str">
            <v>P4 W4</v>
          </cell>
          <cell r="C472" t="str">
            <v>FY15</v>
          </cell>
          <cell r="D472" t="str">
            <v>Period 4</v>
          </cell>
        </row>
        <row r="473">
          <cell r="A473">
            <v>41990</v>
          </cell>
          <cell r="B473" t="str">
            <v>P4 W4</v>
          </cell>
          <cell r="C473" t="str">
            <v>FY15</v>
          </cell>
          <cell r="D473" t="str">
            <v>Period 4</v>
          </cell>
        </row>
        <row r="474">
          <cell r="A474">
            <v>41991</v>
          </cell>
          <cell r="B474" t="str">
            <v>P4 W4</v>
          </cell>
          <cell r="C474" t="str">
            <v>FY15</v>
          </cell>
          <cell r="D474" t="str">
            <v>Period 4</v>
          </cell>
        </row>
        <row r="475">
          <cell r="A475">
            <v>41992</v>
          </cell>
          <cell r="B475" t="str">
            <v>P4 W4</v>
          </cell>
          <cell r="C475" t="str">
            <v>FY15</v>
          </cell>
          <cell r="D475" t="str">
            <v>Period 4</v>
          </cell>
        </row>
        <row r="476">
          <cell r="A476">
            <v>41993</v>
          </cell>
          <cell r="B476" t="str">
            <v>P4 W4</v>
          </cell>
          <cell r="C476" t="str">
            <v>FY15</v>
          </cell>
          <cell r="D476" t="str">
            <v>Period 4</v>
          </cell>
        </row>
        <row r="477">
          <cell r="A477">
            <v>41994</v>
          </cell>
          <cell r="B477" t="str">
            <v>P4 W4</v>
          </cell>
          <cell r="C477" t="str">
            <v>FY15</v>
          </cell>
          <cell r="D477" t="str">
            <v>Period 4</v>
          </cell>
        </row>
        <row r="478">
          <cell r="A478">
            <v>41995</v>
          </cell>
          <cell r="B478" t="str">
            <v>P5 W1</v>
          </cell>
          <cell r="C478" t="str">
            <v>FY15</v>
          </cell>
          <cell r="D478" t="str">
            <v>Period 5</v>
          </cell>
        </row>
        <row r="479">
          <cell r="A479">
            <v>41996</v>
          </cell>
          <cell r="B479" t="str">
            <v>P5 W1</v>
          </cell>
          <cell r="C479" t="str">
            <v>FY15</v>
          </cell>
          <cell r="D479" t="str">
            <v>Period 5</v>
          </cell>
        </row>
        <row r="480">
          <cell r="A480">
            <v>41997</v>
          </cell>
          <cell r="B480" t="str">
            <v>P5 W1</v>
          </cell>
          <cell r="C480" t="str">
            <v>FY15</v>
          </cell>
          <cell r="D480" t="str">
            <v>Period 5</v>
          </cell>
        </row>
        <row r="481">
          <cell r="A481">
            <v>41998</v>
          </cell>
          <cell r="B481" t="str">
            <v>P5 W1</v>
          </cell>
          <cell r="C481" t="str">
            <v>FY15</v>
          </cell>
          <cell r="D481" t="str">
            <v>Period 5</v>
          </cell>
        </row>
        <row r="482">
          <cell r="A482">
            <v>41999</v>
          </cell>
          <cell r="B482" t="str">
            <v>P5 W1</v>
          </cell>
          <cell r="C482" t="str">
            <v>FY15</v>
          </cell>
          <cell r="D482" t="str">
            <v>Period 5</v>
          </cell>
        </row>
        <row r="483">
          <cell r="A483">
            <v>42000</v>
          </cell>
          <cell r="B483" t="str">
            <v>P5 W1</v>
          </cell>
          <cell r="C483" t="str">
            <v>FY15</v>
          </cell>
          <cell r="D483" t="str">
            <v>Period 5</v>
          </cell>
        </row>
        <row r="484">
          <cell r="A484">
            <v>42001</v>
          </cell>
          <cell r="B484" t="str">
            <v>P5 W1</v>
          </cell>
          <cell r="C484" t="str">
            <v>FY15</v>
          </cell>
          <cell r="D484" t="str">
            <v>Period 5</v>
          </cell>
        </row>
        <row r="485">
          <cell r="A485">
            <v>42002</v>
          </cell>
          <cell r="B485" t="str">
            <v>P5 W2</v>
          </cell>
          <cell r="C485" t="str">
            <v>FY15</v>
          </cell>
          <cell r="D485" t="str">
            <v>Period 5</v>
          </cell>
        </row>
        <row r="486">
          <cell r="A486">
            <v>42003</v>
          </cell>
          <cell r="B486" t="str">
            <v>P5 W2</v>
          </cell>
          <cell r="C486" t="str">
            <v>FY15</v>
          </cell>
          <cell r="D486" t="str">
            <v>Period 5</v>
          </cell>
        </row>
        <row r="487">
          <cell r="A487">
            <v>42004</v>
          </cell>
          <cell r="B487" t="str">
            <v>P5 W2</v>
          </cell>
          <cell r="C487" t="str">
            <v>FY15</v>
          </cell>
          <cell r="D487" t="str">
            <v>Period 5</v>
          </cell>
        </row>
        <row r="488">
          <cell r="A488">
            <v>42005</v>
          </cell>
          <cell r="B488" t="str">
            <v>P5 W2</v>
          </cell>
          <cell r="C488" t="str">
            <v>FY15</v>
          </cell>
          <cell r="D488" t="str">
            <v>Period 5</v>
          </cell>
        </row>
        <row r="489">
          <cell r="A489">
            <v>42006</v>
          </cell>
          <cell r="B489" t="str">
            <v>P5 W2</v>
          </cell>
          <cell r="C489" t="str">
            <v>FY15</v>
          </cell>
          <cell r="D489" t="str">
            <v>Period 5</v>
          </cell>
        </row>
        <row r="490">
          <cell r="A490">
            <v>42007</v>
          </cell>
          <cell r="B490" t="str">
            <v>P5 W2</v>
          </cell>
          <cell r="C490" t="str">
            <v>FY15</v>
          </cell>
          <cell r="D490" t="str">
            <v>Period 5</v>
          </cell>
        </row>
        <row r="491">
          <cell r="A491">
            <v>42008</v>
          </cell>
          <cell r="B491" t="str">
            <v>P5 W2</v>
          </cell>
          <cell r="C491" t="str">
            <v>FY15</v>
          </cell>
          <cell r="D491" t="str">
            <v>Period 5</v>
          </cell>
        </row>
        <row r="492">
          <cell r="A492">
            <v>42009</v>
          </cell>
          <cell r="B492" t="str">
            <v>P5 W3</v>
          </cell>
          <cell r="C492" t="str">
            <v>FY15</v>
          </cell>
          <cell r="D492" t="str">
            <v>Period 5</v>
          </cell>
        </row>
        <row r="493">
          <cell r="A493">
            <v>42010</v>
          </cell>
          <cell r="B493" t="str">
            <v>P5 W3</v>
          </cell>
          <cell r="C493" t="str">
            <v>FY15</v>
          </cell>
          <cell r="D493" t="str">
            <v>Period 5</v>
          </cell>
        </row>
        <row r="494">
          <cell r="A494">
            <v>42011</v>
          </cell>
          <cell r="B494" t="str">
            <v>P5 W3</v>
          </cell>
          <cell r="C494" t="str">
            <v>FY15</v>
          </cell>
          <cell r="D494" t="str">
            <v>Period 5</v>
          </cell>
        </row>
        <row r="495">
          <cell r="A495">
            <v>42012</v>
          </cell>
          <cell r="B495" t="str">
            <v>P5 W3</v>
          </cell>
          <cell r="C495" t="str">
            <v>FY15</v>
          </cell>
          <cell r="D495" t="str">
            <v>Period 5</v>
          </cell>
        </row>
        <row r="496">
          <cell r="A496">
            <v>42013</v>
          </cell>
          <cell r="B496" t="str">
            <v>P5 W3</v>
          </cell>
          <cell r="C496" t="str">
            <v>FY15</v>
          </cell>
          <cell r="D496" t="str">
            <v>Period 5</v>
          </cell>
        </row>
        <row r="497">
          <cell r="A497">
            <v>42014</v>
          </cell>
          <cell r="B497" t="str">
            <v>P5 W3</v>
          </cell>
          <cell r="C497" t="str">
            <v>FY15</v>
          </cell>
          <cell r="D497" t="str">
            <v>Period 5</v>
          </cell>
        </row>
        <row r="498">
          <cell r="A498">
            <v>42015</v>
          </cell>
          <cell r="B498" t="str">
            <v>P5 W3</v>
          </cell>
          <cell r="C498" t="str">
            <v>FY15</v>
          </cell>
          <cell r="D498" t="str">
            <v>Period 5</v>
          </cell>
        </row>
        <row r="499">
          <cell r="A499">
            <v>42016</v>
          </cell>
          <cell r="B499" t="str">
            <v>P5 W4</v>
          </cell>
          <cell r="C499" t="str">
            <v>FY15</v>
          </cell>
          <cell r="D499" t="str">
            <v>Period 5</v>
          </cell>
        </row>
        <row r="500">
          <cell r="A500">
            <v>42017</v>
          </cell>
          <cell r="B500" t="str">
            <v>P5 W4</v>
          </cell>
          <cell r="C500" t="str">
            <v>FY15</v>
          </cell>
          <cell r="D500" t="str">
            <v>Period 5</v>
          </cell>
        </row>
        <row r="501">
          <cell r="A501">
            <v>42018</v>
          </cell>
          <cell r="B501" t="str">
            <v>P5 W4</v>
          </cell>
          <cell r="C501" t="str">
            <v>FY15</v>
          </cell>
          <cell r="D501" t="str">
            <v>Period 5</v>
          </cell>
        </row>
        <row r="502">
          <cell r="A502">
            <v>42019</v>
          </cell>
          <cell r="B502" t="str">
            <v>P5 W4</v>
          </cell>
          <cell r="C502" t="str">
            <v>FY15</v>
          </cell>
          <cell r="D502" t="str">
            <v>Period 5</v>
          </cell>
        </row>
        <row r="503">
          <cell r="A503">
            <v>42020</v>
          </cell>
          <cell r="B503" t="str">
            <v>P5 W4</v>
          </cell>
          <cell r="C503" t="str">
            <v>FY15</v>
          </cell>
          <cell r="D503" t="str">
            <v>Period 5</v>
          </cell>
        </row>
        <row r="504">
          <cell r="A504">
            <v>42021</v>
          </cell>
          <cell r="B504" t="str">
            <v>P5 W4</v>
          </cell>
          <cell r="C504" t="str">
            <v>FY15</v>
          </cell>
          <cell r="D504" t="str">
            <v>Period 5</v>
          </cell>
        </row>
        <row r="505">
          <cell r="A505">
            <v>42022</v>
          </cell>
          <cell r="B505" t="str">
            <v>P5 W4</v>
          </cell>
          <cell r="C505" t="str">
            <v>FY15</v>
          </cell>
          <cell r="D505" t="str">
            <v>Period 5</v>
          </cell>
        </row>
        <row r="506">
          <cell r="A506">
            <v>42023</v>
          </cell>
          <cell r="B506" t="str">
            <v>P6 W1</v>
          </cell>
          <cell r="C506" t="str">
            <v>FY15</v>
          </cell>
          <cell r="D506" t="str">
            <v>Period 6</v>
          </cell>
        </row>
        <row r="507">
          <cell r="A507">
            <v>42024</v>
          </cell>
          <cell r="B507" t="str">
            <v>P6 W1</v>
          </cell>
          <cell r="C507" t="str">
            <v>FY15</v>
          </cell>
          <cell r="D507" t="str">
            <v>Period 6</v>
          </cell>
        </row>
        <row r="508">
          <cell r="A508">
            <v>42025</v>
          </cell>
          <cell r="B508" t="str">
            <v>P6 W1</v>
          </cell>
          <cell r="C508" t="str">
            <v>FY15</v>
          </cell>
          <cell r="D508" t="str">
            <v>Period 6</v>
          </cell>
        </row>
        <row r="509">
          <cell r="A509">
            <v>42026</v>
          </cell>
          <cell r="B509" t="str">
            <v>P6 W1</v>
          </cell>
          <cell r="C509" t="str">
            <v>FY15</v>
          </cell>
          <cell r="D509" t="str">
            <v>Period 6</v>
          </cell>
        </row>
        <row r="510">
          <cell r="A510">
            <v>42027</v>
          </cell>
          <cell r="B510" t="str">
            <v>P6 W1</v>
          </cell>
          <cell r="C510" t="str">
            <v>FY15</v>
          </cell>
          <cell r="D510" t="str">
            <v>Period 6</v>
          </cell>
        </row>
        <row r="511">
          <cell r="A511">
            <v>42028</v>
          </cell>
          <cell r="B511" t="str">
            <v>P6 W1</v>
          </cell>
          <cell r="C511" t="str">
            <v>FY15</v>
          </cell>
          <cell r="D511" t="str">
            <v>Period 6</v>
          </cell>
        </row>
        <row r="512">
          <cell r="A512">
            <v>42029</v>
          </cell>
          <cell r="B512" t="str">
            <v>P6 W1</v>
          </cell>
          <cell r="C512" t="str">
            <v>FY15</v>
          </cell>
          <cell r="D512" t="str">
            <v>Period 6</v>
          </cell>
        </row>
        <row r="513">
          <cell r="A513">
            <v>42030</v>
          </cell>
          <cell r="B513" t="str">
            <v>P6 W2</v>
          </cell>
          <cell r="C513" t="str">
            <v>FY15</v>
          </cell>
          <cell r="D513" t="str">
            <v>Period 6</v>
          </cell>
        </row>
        <row r="514">
          <cell r="A514">
            <v>42031</v>
          </cell>
          <cell r="B514" t="str">
            <v>P6 W2</v>
          </cell>
          <cell r="C514" t="str">
            <v>FY15</v>
          </cell>
          <cell r="D514" t="str">
            <v>Period 6</v>
          </cell>
        </row>
        <row r="515">
          <cell r="A515">
            <v>42032</v>
          </cell>
          <cell r="B515" t="str">
            <v>P6 W2</v>
          </cell>
          <cell r="C515" t="str">
            <v>FY15</v>
          </cell>
          <cell r="D515" t="str">
            <v>Period 6</v>
          </cell>
        </row>
        <row r="516">
          <cell r="A516">
            <v>42033</v>
          </cell>
          <cell r="B516" t="str">
            <v>P6 W2</v>
          </cell>
          <cell r="C516" t="str">
            <v>FY15</v>
          </cell>
          <cell r="D516" t="str">
            <v>Period 6</v>
          </cell>
        </row>
        <row r="517">
          <cell r="A517">
            <v>42034</v>
          </cell>
          <cell r="B517" t="str">
            <v>P6 W2</v>
          </cell>
          <cell r="C517" t="str">
            <v>FY15</v>
          </cell>
          <cell r="D517" t="str">
            <v>Period 6</v>
          </cell>
        </row>
        <row r="518">
          <cell r="A518">
            <v>42035</v>
          </cell>
          <cell r="B518" t="str">
            <v>P6 W2</v>
          </cell>
          <cell r="C518" t="str">
            <v>FY15</v>
          </cell>
          <cell r="D518" t="str">
            <v>Period 6</v>
          </cell>
        </row>
        <row r="519">
          <cell r="A519">
            <v>42036</v>
          </cell>
          <cell r="B519" t="str">
            <v>P6 W2</v>
          </cell>
          <cell r="C519" t="str">
            <v>FY15</v>
          </cell>
          <cell r="D519" t="str">
            <v>Period 6</v>
          </cell>
        </row>
        <row r="520">
          <cell r="A520">
            <v>42037</v>
          </cell>
          <cell r="B520" t="str">
            <v>P6 W3</v>
          </cell>
          <cell r="C520" t="str">
            <v>FY15</v>
          </cell>
          <cell r="D520" t="str">
            <v>Period 6</v>
          </cell>
        </row>
        <row r="521">
          <cell r="A521">
            <v>42038</v>
          </cell>
          <cell r="B521" t="str">
            <v>P6 W3</v>
          </cell>
          <cell r="C521" t="str">
            <v>FY15</v>
          </cell>
          <cell r="D521" t="str">
            <v>Period 6</v>
          </cell>
        </row>
        <row r="522">
          <cell r="A522">
            <v>42039</v>
          </cell>
          <cell r="B522" t="str">
            <v>P6 W3</v>
          </cell>
          <cell r="C522" t="str">
            <v>FY15</v>
          </cell>
          <cell r="D522" t="str">
            <v>Period 6</v>
          </cell>
        </row>
        <row r="523">
          <cell r="A523">
            <v>42040</v>
          </cell>
          <cell r="B523" t="str">
            <v>P6 W3</v>
          </cell>
          <cell r="C523" t="str">
            <v>FY15</v>
          </cell>
          <cell r="D523" t="str">
            <v>Period 6</v>
          </cell>
        </row>
        <row r="524">
          <cell r="A524">
            <v>42041</v>
          </cell>
          <cell r="B524" t="str">
            <v>P6 W3</v>
          </cell>
          <cell r="C524" t="str">
            <v>FY15</v>
          </cell>
          <cell r="D524" t="str">
            <v>Period 6</v>
          </cell>
        </row>
        <row r="525">
          <cell r="A525">
            <v>42042</v>
          </cell>
          <cell r="B525" t="str">
            <v>P6 W3</v>
          </cell>
          <cell r="C525" t="str">
            <v>FY15</v>
          </cell>
          <cell r="D525" t="str">
            <v>Period 6</v>
          </cell>
        </row>
        <row r="526">
          <cell r="A526">
            <v>42043</v>
          </cell>
          <cell r="B526" t="str">
            <v>P6 W3</v>
          </cell>
          <cell r="C526" t="str">
            <v>FY15</v>
          </cell>
          <cell r="D526" t="str">
            <v>Period 6</v>
          </cell>
        </row>
        <row r="527">
          <cell r="A527">
            <v>42044</v>
          </cell>
          <cell r="B527" t="str">
            <v>P6 W4</v>
          </cell>
          <cell r="C527" t="str">
            <v>FY15</v>
          </cell>
          <cell r="D527" t="str">
            <v>Period 6</v>
          </cell>
        </row>
        <row r="528">
          <cell r="A528">
            <v>42045</v>
          </cell>
          <cell r="B528" t="str">
            <v>P6 W4</v>
          </cell>
          <cell r="C528" t="str">
            <v>FY15</v>
          </cell>
          <cell r="D528" t="str">
            <v>Period 6</v>
          </cell>
        </row>
        <row r="529">
          <cell r="A529">
            <v>42046</v>
          </cell>
          <cell r="B529" t="str">
            <v>P6 W4</v>
          </cell>
          <cell r="C529" t="str">
            <v>FY15</v>
          </cell>
          <cell r="D529" t="str">
            <v>Period 6</v>
          </cell>
        </row>
        <row r="530">
          <cell r="A530">
            <v>42047</v>
          </cell>
          <cell r="B530" t="str">
            <v>P6 W4</v>
          </cell>
          <cell r="C530" t="str">
            <v>FY15</v>
          </cell>
          <cell r="D530" t="str">
            <v>Period 6</v>
          </cell>
        </row>
        <row r="531">
          <cell r="A531">
            <v>42048</v>
          </cell>
          <cell r="B531" t="str">
            <v>P6 W4</v>
          </cell>
          <cell r="C531" t="str">
            <v>FY15</v>
          </cell>
          <cell r="D531" t="str">
            <v>Period 6</v>
          </cell>
        </row>
        <row r="532">
          <cell r="A532">
            <v>42049</v>
          </cell>
          <cell r="B532" t="str">
            <v>P6 W4</v>
          </cell>
          <cell r="C532" t="str">
            <v>FY15</v>
          </cell>
          <cell r="D532" t="str">
            <v>Period 6</v>
          </cell>
        </row>
        <row r="533">
          <cell r="A533">
            <v>42050</v>
          </cell>
          <cell r="B533" t="str">
            <v>P6 W4</v>
          </cell>
          <cell r="C533" t="str">
            <v>FY15</v>
          </cell>
          <cell r="D533" t="str">
            <v>Period 6</v>
          </cell>
        </row>
        <row r="534">
          <cell r="A534">
            <v>42051</v>
          </cell>
          <cell r="B534" t="str">
            <v>P7 W1</v>
          </cell>
          <cell r="C534" t="str">
            <v>FY15</v>
          </cell>
          <cell r="D534" t="str">
            <v>Period 7</v>
          </cell>
        </row>
        <row r="535">
          <cell r="A535">
            <v>42052</v>
          </cell>
          <cell r="B535" t="str">
            <v>P7 W1</v>
          </cell>
          <cell r="C535" t="str">
            <v>FY15</v>
          </cell>
          <cell r="D535" t="str">
            <v>Period 7</v>
          </cell>
        </row>
        <row r="536">
          <cell r="A536">
            <v>42053</v>
          </cell>
          <cell r="B536" t="str">
            <v>P7 W1</v>
          </cell>
          <cell r="C536" t="str">
            <v>FY15</v>
          </cell>
          <cell r="D536" t="str">
            <v>Period 7</v>
          </cell>
        </row>
        <row r="537">
          <cell r="A537">
            <v>42054</v>
          </cell>
          <cell r="B537" t="str">
            <v>P7 W1</v>
          </cell>
          <cell r="C537" t="str">
            <v>FY15</v>
          </cell>
          <cell r="D537" t="str">
            <v>Period 7</v>
          </cell>
        </row>
        <row r="538">
          <cell r="A538">
            <v>42055</v>
          </cell>
          <cell r="B538" t="str">
            <v>P7 W1</v>
          </cell>
          <cell r="C538" t="str">
            <v>FY15</v>
          </cell>
          <cell r="D538" t="str">
            <v>Period 7</v>
          </cell>
        </row>
        <row r="539">
          <cell r="A539">
            <v>42056</v>
          </cell>
          <cell r="B539" t="str">
            <v>P7 W1</v>
          </cell>
          <cell r="C539" t="str">
            <v>FY15</v>
          </cell>
          <cell r="D539" t="str">
            <v>Period 7</v>
          </cell>
        </row>
        <row r="540">
          <cell r="A540">
            <v>42057</v>
          </cell>
          <cell r="B540" t="str">
            <v>P7 W1</v>
          </cell>
          <cell r="C540" t="str">
            <v>FY15</v>
          </cell>
          <cell r="D540" t="str">
            <v>Period 7</v>
          </cell>
        </row>
        <row r="541">
          <cell r="A541">
            <v>42058</v>
          </cell>
          <cell r="B541" t="str">
            <v>P7 W2</v>
          </cell>
          <cell r="C541" t="str">
            <v>FY15</v>
          </cell>
          <cell r="D541" t="str">
            <v>Period 7</v>
          </cell>
        </row>
        <row r="542">
          <cell r="A542">
            <v>42059</v>
          </cell>
          <cell r="B542" t="str">
            <v>P7 W2</v>
          </cell>
          <cell r="C542" t="str">
            <v>FY15</v>
          </cell>
          <cell r="D542" t="str">
            <v>Period 7</v>
          </cell>
        </row>
        <row r="543">
          <cell r="A543">
            <v>42060</v>
          </cell>
          <cell r="B543" t="str">
            <v>P7 W2</v>
          </cell>
          <cell r="C543" t="str">
            <v>FY15</v>
          </cell>
          <cell r="D543" t="str">
            <v>Period 7</v>
          </cell>
        </row>
        <row r="544">
          <cell r="A544">
            <v>42061</v>
          </cell>
          <cell r="B544" t="str">
            <v>P7 W2</v>
          </cell>
          <cell r="C544" t="str">
            <v>FY15</v>
          </cell>
          <cell r="D544" t="str">
            <v>Period 7</v>
          </cell>
        </row>
        <row r="545">
          <cell r="A545">
            <v>42062</v>
          </cell>
          <cell r="B545" t="str">
            <v>P7 W2</v>
          </cell>
          <cell r="C545" t="str">
            <v>FY15</v>
          </cell>
          <cell r="D545" t="str">
            <v>Period 7</v>
          </cell>
        </row>
        <row r="546">
          <cell r="A546">
            <v>42063</v>
          </cell>
          <cell r="B546" t="str">
            <v>P7 W2</v>
          </cell>
          <cell r="C546" t="str">
            <v>FY15</v>
          </cell>
          <cell r="D546" t="str">
            <v>Period 7</v>
          </cell>
        </row>
        <row r="547">
          <cell r="A547">
            <v>42064</v>
          </cell>
          <cell r="B547" t="str">
            <v>P7 W2</v>
          </cell>
          <cell r="C547" t="str">
            <v>FY15</v>
          </cell>
          <cell r="D547" t="str">
            <v>Period 7</v>
          </cell>
        </row>
        <row r="548">
          <cell r="A548">
            <v>42065</v>
          </cell>
          <cell r="B548" t="str">
            <v>P7 W3</v>
          </cell>
          <cell r="C548" t="str">
            <v>FY15</v>
          </cell>
          <cell r="D548" t="str">
            <v>Period 7</v>
          </cell>
        </row>
        <row r="549">
          <cell r="A549">
            <v>42066</v>
          </cell>
          <cell r="B549" t="str">
            <v>P7 W3</v>
          </cell>
          <cell r="C549" t="str">
            <v>FY15</v>
          </cell>
          <cell r="D549" t="str">
            <v>Period 7</v>
          </cell>
        </row>
        <row r="550">
          <cell r="A550">
            <v>42067</v>
          </cell>
          <cell r="B550" t="str">
            <v>P7 W3</v>
          </cell>
          <cell r="C550" t="str">
            <v>FY15</v>
          </cell>
          <cell r="D550" t="str">
            <v>Period 7</v>
          </cell>
        </row>
        <row r="551">
          <cell r="A551">
            <v>42068</v>
          </cell>
          <cell r="B551" t="str">
            <v>P7 W3</v>
          </cell>
          <cell r="C551" t="str">
            <v>FY15</v>
          </cell>
          <cell r="D551" t="str">
            <v>Period 7</v>
          </cell>
        </row>
        <row r="552">
          <cell r="A552">
            <v>42069</v>
          </cell>
          <cell r="B552" t="str">
            <v>P7 W3</v>
          </cell>
          <cell r="C552" t="str">
            <v>FY15</v>
          </cell>
          <cell r="D552" t="str">
            <v>Period 7</v>
          </cell>
        </row>
        <row r="553">
          <cell r="A553">
            <v>42070</v>
          </cell>
          <cell r="B553" t="str">
            <v>P7 W3</v>
          </cell>
          <cell r="C553" t="str">
            <v>FY15</v>
          </cell>
          <cell r="D553" t="str">
            <v>Period 7</v>
          </cell>
        </row>
        <row r="554">
          <cell r="A554">
            <v>42071</v>
          </cell>
          <cell r="B554" t="str">
            <v>P7 W3</v>
          </cell>
          <cell r="C554" t="str">
            <v>FY15</v>
          </cell>
          <cell r="D554" t="str">
            <v>Period 7</v>
          </cell>
        </row>
        <row r="555">
          <cell r="A555">
            <v>42072</v>
          </cell>
          <cell r="B555" t="str">
            <v>P7 W4</v>
          </cell>
          <cell r="C555" t="str">
            <v>FY15</v>
          </cell>
          <cell r="D555" t="str">
            <v>Period 7</v>
          </cell>
        </row>
        <row r="556">
          <cell r="A556">
            <v>42073</v>
          </cell>
          <cell r="B556" t="str">
            <v>P7 W4</v>
          </cell>
          <cell r="C556" t="str">
            <v>FY15</v>
          </cell>
          <cell r="D556" t="str">
            <v>Period 7</v>
          </cell>
        </row>
        <row r="557">
          <cell r="A557">
            <v>42074</v>
          </cell>
          <cell r="B557" t="str">
            <v>P7 W4</v>
          </cell>
          <cell r="C557" t="str">
            <v>FY15</v>
          </cell>
          <cell r="D557" t="str">
            <v>Period 7</v>
          </cell>
        </row>
        <row r="558">
          <cell r="A558">
            <v>42075</v>
          </cell>
          <cell r="B558" t="str">
            <v>P7 W4</v>
          </cell>
          <cell r="C558" t="str">
            <v>FY15</v>
          </cell>
          <cell r="D558" t="str">
            <v>Period 7</v>
          </cell>
        </row>
        <row r="559">
          <cell r="A559">
            <v>42076</v>
          </cell>
          <cell r="B559" t="str">
            <v>P7 W4</v>
          </cell>
          <cell r="C559" t="str">
            <v>FY15</v>
          </cell>
          <cell r="D559" t="str">
            <v>Period 7</v>
          </cell>
        </row>
        <row r="560">
          <cell r="A560">
            <v>42077</v>
          </cell>
          <cell r="B560" t="str">
            <v>P7 W4</v>
          </cell>
          <cell r="C560" t="str">
            <v>FY15</v>
          </cell>
          <cell r="D560" t="str">
            <v>Period 7</v>
          </cell>
        </row>
        <row r="561">
          <cell r="A561">
            <v>42078</v>
          </cell>
          <cell r="B561" t="str">
            <v>P7 W4</v>
          </cell>
          <cell r="C561" t="str">
            <v>FY15</v>
          </cell>
          <cell r="D561" t="str">
            <v>Period 7</v>
          </cell>
        </row>
        <row r="562">
          <cell r="A562">
            <v>42079</v>
          </cell>
          <cell r="B562" t="str">
            <v>P8 W1</v>
          </cell>
          <cell r="C562" t="str">
            <v>FY15</v>
          </cell>
          <cell r="D562" t="str">
            <v>Period 8</v>
          </cell>
        </row>
        <row r="563">
          <cell r="A563">
            <v>42080</v>
          </cell>
          <cell r="B563" t="str">
            <v>P8 W1</v>
          </cell>
          <cell r="C563" t="str">
            <v>FY15</v>
          </cell>
          <cell r="D563" t="str">
            <v>Period 8</v>
          </cell>
        </row>
        <row r="564">
          <cell r="A564">
            <v>42081</v>
          </cell>
          <cell r="B564" t="str">
            <v>P8 W1</v>
          </cell>
          <cell r="C564" t="str">
            <v>FY15</v>
          </cell>
          <cell r="D564" t="str">
            <v>Period 8</v>
          </cell>
        </row>
        <row r="565">
          <cell r="A565">
            <v>42082</v>
          </cell>
          <cell r="B565" t="str">
            <v>P8 W1</v>
          </cell>
          <cell r="C565" t="str">
            <v>FY15</v>
          </cell>
          <cell r="D565" t="str">
            <v>Period 8</v>
          </cell>
        </row>
        <row r="566">
          <cell r="A566">
            <v>42083</v>
          </cell>
          <cell r="B566" t="str">
            <v>P8 W1</v>
          </cell>
          <cell r="C566" t="str">
            <v>FY15</v>
          </cell>
          <cell r="D566" t="str">
            <v>Period 8</v>
          </cell>
        </row>
        <row r="567">
          <cell r="A567">
            <v>42084</v>
          </cell>
          <cell r="B567" t="str">
            <v>P8 W1</v>
          </cell>
          <cell r="C567" t="str">
            <v>FY15</v>
          </cell>
          <cell r="D567" t="str">
            <v>Period 8</v>
          </cell>
        </row>
        <row r="568">
          <cell r="A568">
            <v>42085</v>
          </cell>
          <cell r="B568" t="str">
            <v>P8 W1</v>
          </cell>
          <cell r="C568" t="str">
            <v>FY15</v>
          </cell>
          <cell r="D568" t="str">
            <v>Period 8</v>
          </cell>
        </row>
        <row r="569">
          <cell r="A569">
            <v>42086</v>
          </cell>
          <cell r="B569" t="str">
            <v>P8 W2</v>
          </cell>
          <cell r="C569" t="str">
            <v>FY15</v>
          </cell>
          <cell r="D569" t="str">
            <v>Period 8</v>
          </cell>
        </row>
        <row r="570">
          <cell r="A570">
            <v>42087</v>
          </cell>
          <cell r="B570" t="str">
            <v>P8 W2</v>
          </cell>
          <cell r="C570" t="str">
            <v>FY15</v>
          </cell>
          <cell r="D570" t="str">
            <v>Period 8</v>
          </cell>
        </row>
        <row r="571">
          <cell r="A571">
            <v>42088</v>
          </cell>
          <cell r="B571" t="str">
            <v>P8 W2</v>
          </cell>
          <cell r="C571" t="str">
            <v>FY15</v>
          </cell>
          <cell r="D571" t="str">
            <v>Period 8</v>
          </cell>
        </row>
        <row r="572">
          <cell r="A572">
            <v>42089</v>
          </cell>
          <cell r="B572" t="str">
            <v>P8 W2</v>
          </cell>
          <cell r="C572" t="str">
            <v>FY15</v>
          </cell>
          <cell r="D572" t="str">
            <v>Period 8</v>
          </cell>
        </row>
        <row r="573">
          <cell r="A573">
            <v>42090</v>
          </cell>
          <cell r="B573" t="str">
            <v>P8 W2</v>
          </cell>
          <cell r="C573" t="str">
            <v>FY15</v>
          </cell>
          <cell r="D573" t="str">
            <v>Period 8</v>
          </cell>
        </row>
        <row r="574">
          <cell r="A574">
            <v>42091</v>
          </cell>
          <cell r="B574" t="str">
            <v>P8 W2</v>
          </cell>
          <cell r="C574" t="str">
            <v>FY15</v>
          </cell>
          <cell r="D574" t="str">
            <v>Period 8</v>
          </cell>
        </row>
        <row r="575">
          <cell r="A575">
            <v>42092</v>
          </cell>
          <cell r="B575" t="str">
            <v>P8 W2</v>
          </cell>
          <cell r="C575" t="str">
            <v>FY15</v>
          </cell>
          <cell r="D575" t="str">
            <v>Period 8</v>
          </cell>
        </row>
        <row r="576">
          <cell r="A576">
            <v>42093</v>
          </cell>
          <cell r="B576" t="str">
            <v>P8 W3</v>
          </cell>
          <cell r="C576" t="str">
            <v>FY15</v>
          </cell>
          <cell r="D576" t="str">
            <v>Period 8</v>
          </cell>
        </row>
        <row r="577">
          <cell r="A577">
            <v>42094</v>
          </cell>
          <cell r="B577" t="str">
            <v>P8 W3</v>
          </cell>
          <cell r="C577" t="str">
            <v>FY15</v>
          </cell>
          <cell r="D577" t="str">
            <v>Period 8</v>
          </cell>
        </row>
        <row r="578">
          <cell r="A578">
            <v>42095</v>
          </cell>
          <cell r="B578" t="str">
            <v>P8 W3</v>
          </cell>
          <cell r="C578" t="str">
            <v>FY15</v>
          </cell>
          <cell r="D578" t="str">
            <v>Period 8</v>
          </cell>
        </row>
        <row r="579">
          <cell r="A579">
            <v>42096</v>
          </cell>
          <cell r="B579" t="str">
            <v>P8 W3</v>
          </cell>
          <cell r="C579" t="str">
            <v>FY15</v>
          </cell>
          <cell r="D579" t="str">
            <v>Period 8</v>
          </cell>
        </row>
        <row r="580">
          <cell r="A580">
            <v>42097</v>
          </cell>
          <cell r="B580" t="str">
            <v>P8 W3</v>
          </cell>
          <cell r="C580" t="str">
            <v>FY15</v>
          </cell>
          <cell r="D580" t="str">
            <v>Period 8</v>
          </cell>
        </row>
        <row r="581">
          <cell r="A581">
            <v>42098</v>
          </cell>
          <cell r="B581" t="str">
            <v>P8 W3</v>
          </cell>
          <cell r="C581" t="str">
            <v>FY15</v>
          </cell>
          <cell r="D581" t="str">
            <v>Period 8</v>
          </cell>
        </row>
        <row r="582">
          <cell r="A582">
            <v>42099</v>
          </cell>
          <cell r="B582" t="str">
            <v>P8 W3</v>
          </cell>
          <cell r="C582" t="str">
            <v>FY15</v>
          </cell>
          <cell r="D582" t="str">
            <v>Period 8</v>
          </cell>
        </row>
        <row r="583">
          <cell r="A583">
            <v>42100</v>
          </cell>
          <cell r="B583" t="str">
            <v>P8 W4</v>
          </cell>
          <cell r="C583" t="str">
            <v>FY15</v>
          </cell>
          <cell r="D583" t="str">
            <v>Period 8</v>
          </cell>
        </row>
        <row r="584">
          <cell r="A584">
            <v>42101</v>
          </cell>
          <cell r="B584" t="str">
            <v>P8 W4</v>
          </cell>
          <cell r="C584" t="str">
            <v>FY15</v>
          </cell>
          <cell r="D584" t="str">
            <v>Period 8</v>
          </cell>
        </row>
        <row r="585">
          <cell r="A585">
            <v>42102</v>
          </cell>
          <cell r="B585" t="str">
            <v>P8 W4</v>
          </cell>
          <cell r="C585" t="str">
            <v>FY15</v>
          </cell>
          <cell r="D585" t="str">
            <v>Period 8</v>
          </cell>
        </row>
        <row r="586">
          <cell r="A586">
            <v>42103</v>
          </cell>
          <cell r="B586" t="str">
            <v>P8 W4</v>
          </cell>
          <cell r="C586" t="str">
            <v>FY15</v>
          </cell>
          <cell r="D586" t="str">
            <v>Period 8</v>
          </cell>
        </row>
        <row r="587">
          <cell r="A587">
            <v>42104</v>
          </cell>
          <cell r="B587" t="str">
            <v>P8 W4</v>
          </cell>
          <cell r="C587" t="str">
            <v>FY15</v>
          </cell>
          <cell r="D587" t="str">
            <v>Period 8</v>
          </cell>
        </row>
        <row r="588">
          <cell r="A588">
            <v>42105</v>
          </cell>
          <cell r="B588" t="str">
            <v>P8 W4</v>
          </cell>
          <cell r="C588" t="str">
            <v>FY15</v>
          </cell>
          <cell r="D588" t="str">
            <v>Period 8</v>
          </cell>
        </row>
        <row r="589">
          <cell r="A589">
            <v>42106</v>
          </cell>
          <cell r="B589" t="str">
            <v>P8 W4</v>
          </cell>
          <cell r="C589" t="str">
            <v>FY15</v>
          </cell>
          <cell r="D589" t="str">
            <v>Period 8</v>
          </cell>
        </row>
        <row r="590">
          <cell r="A590">
            <v>42107</v>
          </cell>
          <cell r="B590" t="str">
            <v>P9 W1</v>
          </cell>
          <cell r="C590" t="str">
            <v>FY15</v>
          </cell>
          <cell r="D590" t="str">
            <v>Period 9</v>
          </cell>
        </row>
        <row r="591">
          <cell r="A591">
            <v>42108</v>
          </cell>
          <cell r="B591" t="str">
            <v>P9 W1</v>
          </cell>
          <cell r="C591" t="str">
            <v>FY15</v>
          </cell>
          <cell r="D591" t="str">
            <v>Period 9</v>
          </cell>
        </row>
        <row r="592">
          <cell r="A592">
            <v>42109</v>
          </cell>
          <cell r="B592" t="str">
            <v>P9 W1</v>
          </cell>
          <cell r="C592" t="str">
            <v>FY15</v>
          </cell>
          <cell r="D592" t="str">
            <v>Period 9</v>
          </cell>
        </row>
        <row r="593">
          <cell r="A593">
            <v>42110</v>
          </cell>
          <cell r="B593" t="str">
            <v>P9 W1</v>
          </cell>
          <cell r="C593" t="str">
            <v>FY15</v>
          </cell>
          <cell r="D593" t="str">
            <v>Period 9</v>
          </cell>
        </row>
        <row r="594">
          <cell r="A594">
            <v>42111</v>
          </cell>
          <cell r="B594" t="str">
            <v>P9 W1</v>
          </cell>
          <cell r="C594" t="str">
            <v>FY15</v>
          </cell>
          <cell r="D594" t="str">
            <v>Period 9</v>
          </cell>
        </row>
        <row r="595">
          <cell r="A595">
            <v>42112</v>
          </cell>
          <cell r="B595" t="str">
            <v>P9 W1</v>
          </cell>
          <cell r="C595" t="str">
            <v>FY15</v>
          </cell>
          <cell r="D595" t="str">
            <v>Period 9</v>
          </cell>
        </row>
        <row r="596">
          <cell r="A596">
            <v>42113</v>
          </cell>
          <cell r="B596" t="str">
            <v>P9 W1</v>
          </cell>
          <cell r="C596" t="str">
            <v>FY15</v>
          </cell>
          <cell r="D596" t="str">
            <v>Period 9</v>
          </cell>
        </row>
        <row r="597">
          <cell r="A597">
            <v>42114</v>
          </cell>
          <cell r="B597" t="str">
            <v>P9 W2</v>
          </cell>
          <cell r="C597" t="str">
            <v>FY15</v>
          </cell>
          <cell r="D597" t="str">
            <v>Period 9</v>
          </cell>
        </row>
        <row r="598">
          <cell r="A598">
            <v>42115</v>
          </cell>
          <cell r="B598" t="str">
            <v>P9 W2</v>
          </cell>
          <cell r="C598" t="str">
            <v>FY15</v>
          </cell>
          <cell r="D598" t="str">
            <v>Period 9</v>
          </cell>
        </row>
        <row r="599">
          <cell r="A599">
            <v>42116</v>
          </cell>
          <cell r="B599" t="str">
            <v>P9 W2</v>
          </cell>
          <cell r="C599" t="str">
            <v>FY15</v>
          </cell>
          <cell r="D599" t="str">
            <v>Period 9</v>
          </cell>
        </row>
        <row r="600">
          <cell r="A600">
            <v>42117</v>
          </cell>
          <cell r="B600" t="str">
            <v>P9 W2</v>
          </cell>
          <cell r="C600" t="str">
            <v>FY15</v>
          </cell>
          <cell r="D600" t="str">
            <v>Period 9</v>
          </cell>
        </row>
        <row r="601">
          <cell r="A601">
            <v>42118</v>
          </cell>
          <cell r="B601" t="str">
            <v>P9 W2</v>
          </cell>
          <cell r="C601" t="str">
            <v>FY15</v>
          </cell>
          <cell r="D601" t="str">
            <v>Period 9</v>
          </cell>
        </row>
        <row r="602">
          <cell r="A602">
            <v>42119</v>
          </cell>
          <cell r="B602" t="str">
            <v>P9 W2</v>
          </cell>
          <cell r="C602" t="str">
            <v>FY15</v>
          </cell>
          <cell r="D602" t="str">
            <v>Period 9</v>
          </cell>
        </row>
        <row r="603">
          <cell r="A603">
            <v>42120</v>
          </cell>
          <cell r="B603" t="str">
            <v>P9 W2</v>
          </cell>
          <cell r="C603" t="str">
            <v>FY15</v>
          </cell>
          <cell r="D603" t="str">
            <v>Period 9</v>
          </cell>
        </row>
        <row r="604">
          <cell r="A604">
            <v>42121</v>
          </cell>
          <cell r="B604" t="str">
            <v>P9 W3</v>
          </cell>
          <cell r="C604" t="str">
            <v>FY15</v>
          </cell>
          <cell r="D604" t="str">
            <v>Period 9</v>
          </cell>
        </row>
        <row r="605">
          <cell r="A605">
            <v>42122</v>
          </cell>
          <cell r="B605" t="str">
            <v>P9 W3</v>
          </cell>
          <cell r="C605" t="str">
            <v>FY15</v>
          </cell>
          <cell r="D605" t="str">
            <v>Period 9</v>
          </cell>
        </row>
        <row r="606">
          <cell r="A606">
            <v>42123</v>
          </cell>
          <cell r="B606" t="str">
            <v>P9 W3</v>
          </cell>
          <cell r="C606" t="str">
            <v>FY15</v>
          </cell>
          <cell r="D606" t="str">
            <v>Period 9</v>
          </cell>
        </row>
        <row r="607">
          <cell r="A607">
            <v>42124</v>
          </cell>
          <cell r="B607" t="str">
            <v>P9 W3</v>
          </cell>
          <cell r="C607" t="str">
            <v>FY15</v>
          </cell>
          <cell r="D607" t="str">
            <v>Period 9</v>
          </cell>
        </row>
        <row r="608">
          <cell r="A608">
            <v>42125</v>
          </cell>
          <cell r="B608" t="str">
            <v>P9 W3</v>
          </cell>
          <cell r="C608" t="str">
            <v>FY15</v>
          </cell>
          <cell r="D608" t="str">
            <v>Period 9</v>
          </cell>
        </row>
        <row r="609">
          <cell r="A609">
            <v>42126</v>
          </cell>
          <cell r="B609" t="str">
            <v>P9 W3</v>
          </cell>
          <cell r="C609" t="str">
            <v>FY15</v>
          </cell>
          <cell r="D609" t="str">
            <v>Period 9</v>
          </cell>
        </row>
        <row r="610">
          <cell r="A610">
            <v>42127</v>
          </cell>
          <cell r="B610" t="str">
            <v>P9 W3</v>
          </cell>
          <cell r="C610" t="str">
            <v>FY15</v>
          </cell>
          <cell r="D610" t="str">
            <v>Period 9</v>
          </cell>
        </row>
        <row r="611">
          <cell r="A611">
            <v>42128</v>
          </cell>
          <cell r="B611" t="str">
            <v>P9 W4</v>
          </cell>
          <cell r="C611" t="str">
            <v>FY15</v>
          </cell>
          <cell r="D611" t="str">
            <v>Period 9</v>
          </cell>
        </row>
        <row r="612">
          <cell r="A612">
            <v>42129</v>
          </cell>
          <cell r="B612" t="str">
            <v>P9 W4</v>
          </cell>
          <cell r="C612" t="str">
            <v>FY15</v>
          </cell>
          <cell r="D612" t="str">
            <v>Period 9</v>
          </cell>
        </row>
        <row r="613">
          <cell r="A613">
            <v>42130</v>
          </cell>
          <cell r="B613" t="str">
            <v>P9 W4</v>
          </cell>
          <cell r="C613" t="str">
            <v>FY15</v>
          </cell>
          <cell r="D613" t="str">
            <v>Period 9</v>
          </cell>
        </row>
        <row r="614">
          <cell r="A614">
            <v>42131</v>
          </cell>
          <cell r="B614" t="str">
            <v>P9 W4</v>
          </cell>
          <cell r="C614" t="str">
            <v>FY15</v>
          </cell>
          <cell r="D614" t="str">
            <v>Period 9</v>
          </cell>
        </row>
        <row r="615">
          <cell r="A615">
            <v>42132</v>
          </cell>
          <cell r="B615" t="str">
            <v>P9 W4</v>
          </cell>
          <cell r="C615" t="str">
            <v>FY15</v>
          </cell>
          <cell r="D615" t="str">
            <v>Period 9</v>
          </cell>
        </row>
        <row r="616">
          <cell r="A616">
            <v>42133</v>
          </cell>
          <cell r="B616" t="str">
            <v>P9 W4</v>
          </cell>
          <cell r="C616" t="str">
            <v>FY15</v>
          </cell>
          <cell r="D616" t="str">
            <v>Period 9</v>
          </cell>
        </row>
        <row r="617">
          <cell r="A617">
            <v>42134</v>
          </cell>
          <cell r="B617" t="str">
            <v>P9 W4</v>
          </cell>
          <cell r="C617" t="str">
            <v>FY15</v>
          </cell>
          <cell r="D617" t="str">
            <v>Period 9</v>
          </cell>
        </row>
        <row r="618">
          <cell r="A618">
            <v>42135</v>
          </cell>
          <cell r="B618" t="str">
            <v>P10 W1</v>
          </cell>
          <cell r="C618" t="str">
            <v>FY15</v>
          </cell>
          <cell r="D618" t="str">
            <v>Period 10</v>
          </cell>
        </row>
        <row r="619">
          <cell r="A619">
            <v>42136</v>
          </cell>
          <cell r="B619" t="str">
            <v>P10 W1</v>
          </cell>
          <cell r="C619" t="str">
            <v>FY15</v>
          </cell>
          <cell r="D619" t="str">
            <v>Period 10</v>
          </cell>
        </row>
        <row r="620">
          <cell r="A620">
            <v>42137</v>
          </cell>
          <cell r="B620" t="str">
            <v>P10 W1</v>
          </cell>
          <cell r="C620" t="str">
            <v>FY15</v>
          </cell>
          <cell r="D620" t="str">
            <v>Period 10</v>
          </cell>
        </row>
        <row r="621">
          <cell r="A621">
            <v>42138</v>
          </cell>
          <cell r="B621" t="str">
            <v>P10 W1</v>
          </cell>
          <cell r="C621" t="str">
            <v>FY15</v>
          </cell>
          <cell r="D621" t="str">
            <v>Period 10</v>
          </cell>
        </row>
        <row r="622">
          <cell r="A622">
            <v>42139</v>
          </cell>
          <cell r="B622" t="str">
            <v>P10 W1</v>
          </cell>
          <cell r="C622" t="str">
            <v>FY15</v>
          </cell>
          <cell r="D622" t="str">
            <v>Period 10</v>
          </cell>
        </row>
        <row r="623">
          <cell r="A623">
            <v>42140</v>
          </cell>
          <cell r="B623" t="str">
            <v>P10 W1</v>
          </cell>
          <cell r="C623" t="str">
            <v>FY15</v>
          </cell>
          <cell r="D623" t="str">
            <v>Period 10</v>
          </cell>
        </row>
        <row r="624">
          <cell r="A624">
            <v>42141</v>
          </cell>
          <cell r="B624" t="str">
            <v>P10 W1</v>
          </cell>
          <cell r="C624" t="str">
            <v>FY15</v>
          </cell>
          <cell r="D624" t="str">
            <v>Period 10</v>
          </cell>
        </row>
        <row r="625">
          <cell r="A625">
            <v>42142</v>
          </cell>
          <cell r="B625" t="str">
            <v>P10 W2</v>
          </cell>
          <cell r="C625" t="str">
            <v>FY15</v>
          </cell>
          <cell r="D625" t="str">
            <v>Period 10</v>
          </cell>
        </row>
        <row r="626">
          <cell r="A626">
            <v>42143</v>
          </cell>
          <cell r="B626" t="str">
            <v>P10 W2</v>
          </cell>
          <cell r="C626" t="str">
            <v>FY15</v>
          </cell>
          <cell r="D626" t="str">
            <v>Period 10</v>
          </cell>
        </row>
        <row r="627">
          <cell r="A627">
            <v>42144</v>
          </cell>
          <cell r="B627" t="str">
            <v>P10 W2</v>
          </cell>
          <cell r="C627" t="str">
            <v>FY15</v>
          </cell>
          <cell r="D627" t="str">
            <v>Period 10</v>
          </cell>
        </row>
        <row r="628">
          <cell r="A628">
            <v>42145</v>
          </cell>
          <cell r="B628" t="str">
            <v>P10 W2</v>
          </cell>
          <cell r="C628" t="str">
            <v>FY15</v>
          </cell>
          <cell r="D628" t="str">
            <v>Period 10</v>
          </cell>
        </row>
        <row r="629">
          <cell r="A629">
            <v>42146</v>
          </cell>
          <cell r="B629" t="str">
            <v>P10 W2</v>
          </cell>
          <cell r="C629" t="str">
            <v>FY15</v>
          </cell>
          <cell r="D629" t="str">
            <v>Period 10</v>
          </cell>
        </row>
        <row r="630">
          <cell r="A630">
            <v>42147</v>
          </cell>
          <cell r="B630" t="str">
            <v>P10 W2</v>
          </cell>
          <cell r="C630" t="str">
            <v>FY15</v>
          </cell>
          <cell r="D630" t="str">
            <v>Period 10</v>
          </cell>
        </row>
        <row r="631">
          <cell r="A631">
            <v>42148</v>
          </cell>
          <cell r="B631" t="str">
            <v>P10 W2</v>
          </cell>
          <cell r="C631" t="str">
            <v>FY15</v>
          </cell>
          <cell r="D631" t="str">
            <v>Period 10</v>
          </cell>
        </row>
        <row r="632">
          <cell r="A632">
            <v>42149</v>
          </cell>
          <cell r="B632" t="str">
            <v>P10 W3</v>
          </cell>
          <cell r="C632" t="str">
            <v>FY15</v>
          </cell>
          <cell r="D632" t="str">
            <v>Period 10</v>
          </cell>
        </row>
        <row r="633">
          <cell r="A633">
            <v>42150</v>
          </cell>
          <cell r="B633" t="str">
            <v>P10 W3</v>
          </cell>
          <cell r="C633" t="str">
            <v>FY15</v>
          </cell>
          <cell r="D633" t="str">
            <v>Period 10</v>
          </cell>
        </row>
        <row r="634">
          <cell r="A634">
            <v>42151</v>
          </cell>
          <cell r="B634" t="str">
            <v>P10 W3</v>
          </cell>
          <cell r="C634" t="str">
            <v>FY15</v>
          </cell>
          <cell r="D634" t="str">
            <v>Period 10</v>
          </cell>
        </row>
        <row r="635">
          <cell r="A635">
            <v>42152</v>
          </cell>
          <cell r="B635" t="str">
            <v>P10 W3</v>
          </cell>
          <cell r="C635" t="str">
            <v>FY15</v>
          </cell>
          <cell r="D635" t="str">
            <v>Period 10</v>
          </cell>
        </row>
        <row r="636">
          <cell r="A636">
            <v>42153</v>
          </cell>
          <cell r="B636" t="str">
            <v>P10 W3</v>
          </cell>
          <cell r="C636" t="str">
            <v>FY15</v>
          </cell>
          <cell r="D636" t="str">
            <v>Period 10</v>
          </cell>
        </row>
        <row r="637">
          <cell r="A637">
            <v>42154</v>
          </cell>
          <cell r="B637" t="str">
            <v>P10 W3</v>
          </cell>
          <cell r="C637" t="str">
            <v>FY15</v>
          </cell>
          <cell r="D637" t="str">
            <v>Period 10</v>
          </cell>
        </row>
        <row r="638">
          <cell r="A638">
            <v>42155</v>
          </cell>
          <cell r="B638" t="str">
            <v>P10 W3</v>
          </cell>
          <cell r="C638" t="str">
            <v>FY15</v>
          </cell>
          <cell r="D638" t="str">
            <v>Period 10</v>
          </cell>
        </row>
        <row r="639">
          <cell r="A639">
            <v>42156</v>
          </cell>
          <cell r="B639" t="str">
            <v>P10 W4</v>
          </cell>
          <cell r="C639" t="str">
            <v>FY15</v>
          </cell>
          <cell r="D639" t="str">
            <v>Period 10</v>
          </cell>
        </row>
        <row r="640">
          <cell r="A640">
            <v>42157</v>
          </cell>
          <cell r="B640" t="str">
            <v>P10 W4</v>
          </cell>
          <cell r="C640" t="str">
            <v>FY15</v>
          </cell>
          <cell r="D640" t="str">
            <v>Period 10</v>
          </cell>
        </row>
        <row r="641">
          <cell r="A641">
            <v>42158</v>
          </cell>
          <cell r="B641" t="str">
            <v>P10 W4</v>
          </cell>
          <cell r="C641" t="str">
            <v>FY15</v>
          </cell>
          <cell r="D641" t="str">
            <v>Period 10</v>
          </cell>
        </row>
        <row r="642">
          <cell r="A642">
            <v>42159</v>
          </cell>
          <cell r="B642" t="str">
            <v>P10 W4</v>
          </cell>
          <cell r="C642" t="str">
            <v>FY15</v>
          </cell>
          <cell r="D642" t="str">
            <v>Period 10</v>
          </cell>
        </row>
        <row r="643">
          <cell r="A643">
            <v>42160</v>
          </cell>
          <cell r="B643" t="str">
            <v>P10 W4</v>
          </cell>
          <cell r="C643" t="str">
            <v>FY15</v>
          </cell>
          <cell r="D643" t="str">
            <v>Period 10</v>
          </cell>
        </row>
        <row r="644">
          <cell r="A644">
            <v>42161</v>
          </cell>
          <cell r="B644" t="str">
            <v>P10 W4</v>
          </cell>
          <cell r="C644" t="str">
            <v>FY15</v>
          </cell>
          <cell r="D644" t="str">
            <v>Period 10</v>
          </cell>
        </row>
        <row r="645">
          <cell r="A645">
            <v>42162</v>
          </cell>
          <cell r="B645" t="str">
            <v>P10 W4</v>
          </cell>
          <cell r="C645" t="str">
            <v>FY15</v>
          </cell>
          <cell r="D645" t="str">
            <v>Period 10</v>
          </cell>
        </row>
        <row r="646">
          <cell r="A646">
            <v>42163</v>
          </cell>
          <cell r="B646" t="str">
            <v>P11 W1</v>
          </cell>
          <cell r="C646" t="str">
            <v>FY15</v>
          </cell>
          <cell r="D646" t="str">
            <v>Period 11</v>
          </cell>
        </row>
        <row r="647">
          <cell r="A647">
            <v>42164</v>
          </cell>
          <cell r="B647" t="str">
            <v>P11 W1</v>
          </cell>
          <cell r="C647" t="str">
            <v>FY15</v>
          </cell>
          <cell r="D647" t="str">
            <v>Period 11</v>
          </cell>
        </row>
        <row r="648">
          <cell r="A648">
            <v>42165</v>
          </cell>
          <cell r="B648" t="str">
            <v>P11 W1</v>
          </cell>
          <cell r="C648" t="str">
            <v>FY15</v>
          </cell>
          <cell r="D648" t="str">
            <v>Period 11</v>
          </cell>
        </row>
        <row r="649">
          <cell r="A649">
            <v>42166</v>
          </cell>
          <cell r="B649" t="str">
            <v>P11 W1</v>
          </cell>
          <cell r="C649" t="str">
            <v>FY15</v>
          </cell>
          <cell r="D649" t="str">
            <v>Period 11</v>
          </cell>
        </row>
        <row r="650">
          <cell r="A650">
            <v>42167</v>
          </cell>
          <cell r="B650" t="str">
            <v>P11 W1</v>
          </cell>
          <cell r="C650" t="str">
            <v>FY15</v>
          </cell>
          <cell r="D650" t="str">
            <v>Period 11</v>
          </cell>
        </row>
        <row r="651">
          <cell r="A651">
            <v>42168</v>
          </cell>
          <cell r="B651" t="str">
            <v>P11 W1</v>
          </cell>
          <cell r="C651" t="str">
            <v>FY15</v>
          </cell>
          <cell r="D651" t="str">
            <v>Period 11</v>
          </cell>
        </row>
        <row r="652">
          <cell r="A652">
            <v>42169</v>
          </cell>
          <cell r="B652" t="str">
            <v>P11 W1</v>
          </cell>
          <cell r="C652" t="str">
            <v>FY15</v>
          </cell>
          <cell r="D652" t="str">
            <v>Period 11</v>
          </cell>
        </row>
        <row r="653">
          <cell r="A653">
            <v>42170</v>
          </cell>
          <cell r="B653" t="str">
            <v>P11 W2</v>
          </cell>
          <cell r="C653" t="str">
            <v>FY15</v>
          </cell>
          <cell r="D653" t="str">
            <v>Period 11</v>
          </cell>
        </row>
        <row r="654">
          <cell r="A654">
            <v>42171</v>
          </cell>
          <cell r="B654" t="str">
            <v>P11 W2</v>
          </cell>
          <cell r="C654" t="str">
            <v>FY15</v>
          </cell>
          <cell r="D654" t="str">
            <v>Period 11</v>
          </cell>
        </row>
        <row r="655">
          <cell r="A655">
            <v>42172</v>
          </cell>
          <cell r="B655" t="str">
            <v>P11 W2</v>
          </cell>
          <cell r="C655" t="str">
            <v>FY15</v>
          </cell>
          <cell r="D655" t="str">
            <v>Period 11</v>
          </cell>
        </row>
        <row r="656">
          <cell r="A656">
            <v>42173</v>
          </cell>
          <cell r="B656" t="str">
            <v>P11 W2</v>
          </cell>
          <cell r="C656" t="str">
            <v>FY15</v>
          </cell>
          <cell r="D656" t="str">
            <v>Period 11</v>
          </cell>
        </row>
        <row r="657">
          <cell r="A657">
            <v>42174</v>
          </cell>
          <cell r="B657" t="str">
            <v>P11 W2</v>
          </cell>
          <cell r="C657" t="str">
            <v>FY15</v>
          </cell>
          <cell r="D657" t="str">
            <v>Period 11</v>
          </cell>
        </row>
        <row r="658">
          <cell r="A658">
            <v>42175</v>
          </cell>
          <cell r="B658" t="str">
            <v>P11 W2</v>
          </cell>
          <cell r="C658" t="str">
            <v>FY15</v>
          </cell>
          <cell r="D658" t="str">
            <v>Period 11</v>
          </cell>
        </row>
        <row r="659">
          <cell r="A659">
            <v>42176</v>
          </cell>
          <cell r="B659" t="str">
            <v>P11 W2</v>
          </cell>
          <cell r="C659" t="str">
            <v>FY15</v>
          </cell>
          <cell r="D659" t="str">
            <v>Period 11</v>
          </cell>
        </row>
        <row r="660">
          <cell r="A660">
            <v>42177</v>
          </cell>
          <cell r="B660" t="str">
            <v>P11 W3</v>
          </cell>
          <cell r="C660" t="str">
            <v>FY15</v>
          </cell>
          <cell r="D660" t="str">
            <v>Period 11</v>
          </cell>
        </row>
        <row r="661">
          <cell r="A661">
            <v>42178</v>
          </cell>
          <cell r="B661" t="str">
            <v>P11 W3</v>
          </cell>
          <cell r="C661" t="str">
            <v>FY15</v>
          </cell>
          <cell r="D661" t="str">
            <v>Period 11</v>
          </cell>
        </row>
        <row r="662">
          <cell r="A662">
            <v>42179</v>
          </cell>
          <cell r="B662" t="str">
            <v>P11 W3</v>
          </cell>
          <cell r="C662" t="str">
            <v>FY15</v>
          </cell>
          <cell r="D662" t="str">
            <v>Period 11</v>
          </cell>
        </row>
        <row r="663">
          <cell r="A663">
            <v>42180</v>
          </cell>
          <cell r="B663" t="str">
            <v>P11 W3</v>
          </cell>
          <cell r="C663" t="str">
            <v>FY15</v>
          </cell>
          <cell r="D663" t="str">
            <v>Period 11</v>
          </cell>
        </row>
        <row r="664">
          <cell r="A664">
            <v>42181</v>
          </cell>
          <cell r="B664" t="str">
            <v>P11 W3</v>
          </cell>
          <cell r="C664" t="str">
            <v>FY15</v>
          </cell>
          <cell r="D664" t="str">
            <v>Period 11</v>
          </cell>
        </row>
        <row r="665">
          <cell r="A665">
            <v>42182</v>
          </cell>
          <cell r="B665" t="str">
            <v>P11 W3</v>
          </cell>
          <cell r="C665" t="str">
            <v>FY15</v>
          </cell>
          <cell r="D665" t="str">
            <v>Period 11</v>
          </cell>
        </row>
        <row r="666">
          <cell r="A666">
            <v>42183</v>
          </cell>
          <cell r="B666" t="str">
            <v>P11 W3</v>
          </cell>
          <cell r="C666" t="str">
            <v>FY15</v>
          </cell>
          <cell r="D666" t="str">
            <v>Period 11</v>
          </cell>
        </row>
        <row r="667">
          <cell r="A667">
            <v>42184</v>
          </cell>
          <cell r="B667" t="str">
            <v>P11 W4</v>
          </cell>
          <cell r="C667" t="str">
            <v>FY15</v>
          </cell>
          <cell r="D667" t="str">
            <v>Period 11</v>
          </cell>
        </row>
        <row r="668">
          <cell r="A668">
            <v>42185</v>
          </cell>
          <cell r="B668" t="str">
            <v>P11 W4</v>
          </cell>
          <cell r="C668" t="str">
            <v>FY15</v>
          </cell>
          <cell r="D668" t="str">
            <v>Period 11</v>
          </cell>
        </row>
        <row r="669">
          <cell r="A669">
            <v>42186</v>
          </cell>
          <cell r="B669" t="str">
            <v>P11 W4</v>
          </cell>
          <cell r="C669" t="str">
            <v>FY15</v>
          </cell>
          <cell r="D669" t="str">
            <v>Period 11</v>
          </cell>
        </row>
        <row r="670">
          <cell r="A670">
            <v>42187</v>
          </cell>
          <cell r="B670" t="str">
            <v>P11 W4</v>
          </cell>
          <cell r="C670" t="str">
            <v>FY15</v>
          </cell>
          <cell r="D670" t="str">
            <v>Period 11</v>
          </cell>
        </row>
        <row r="671">
          <cell r="A671">
            <v>42188</v>
          </cell>
          <cell r="B671" t="str">
            <v>P11 W4</v>
          </cell>
          <cell r="C671" t="str">
            <v>FY15</v>
          </cell>
          <cell r="D671" t="str">
            <v>Period 11</v>
          </cell>
        </row>
        <row r="672">
          <cell r="A672">
            <v>42189</v>
          </cell>
          <cell r="B672" t="str">
            <v>P11 W4</v>
          </cell>
          <cell r="C672" t="str">
            <v>FY15</v>
          </cell>
          <cell r="D672" t="str">
            <v>Period 11</v>
          </cell>
        </row>
        <row r="673">
          <cell r="A673">
            <v>42190</v>
          </cell>
          <cell r="B673" t="str">
            <v>P11 W4</v>
          </cell>
          <cell r="C673" t="str">
            <v>FY15</v>
          </cell>
          <cell r="D673" t="str">
            <v>Period 11</v>
          </cell>
        </row>
        <row r="674">
          <cell r="A674">
            <v>42191</v>
          </cell>
          <cell r="B674" t="str">
            <v>P12 W1</v>
          </cell>
          <cell r="C674" t="str">
            <v>FY15</v>
          </cell>
          <cell r="D674" t="str">
            <v>Period 12</v>
          </cell>
        </row>
        <row r="675">
          <cell r="A675">
            <v>42192</v>
          </cell>
          <cell r="B675" t="str">
            <v>P12 W1</v>
          </cell>
          <cell r="C675" t="str">
            <v>FY15</v>
          </cell>
          <cell r="D675" t="str">
            <v>Period 12</v>
          </cell>
        </row>
        <row r="676">
          <cell r="A676">
            <v>42193</v>
          </cell>
          <cell r="B676" t="str">
            <v>P12 W1</v>
          </cell>
          <cell r="C676" t="str">
            <v>FY15</v>
          </cell>
          <cell r="D676" t="str">
            <v>Period 12</v>
          </cell>
        </row>
        <row r="677">
          <cell r="A677">
            <v>42194</v>
          </cell>
          <cell r="B677" t="str">
            <v>P12 W1</v>
          </cell>
          <cell r="C677" t="str">
            <v>FY15</v>
          </cell>
          <cell r="D677" t="str">
            <v>Period 12</v>
          </cell>
        </row>
        <row r="678">
          <cell r="A678">
            <v>42195</v>
          </cell>
          <cell r="B678" t="str">
            <v>P12 W1</v>
          </cell>
          <cell r="C678" t="str">
            <v>FY15</v>
          </cell>
          <cell r="D678" t="str">
            <v>Period 12</v>
          </cell>
        </row>
        <row r="679">
          <cell r="A679">
            <v>42196</v>
          </cell>
          <cell r="B679" t="str">
            <v>P12 W1</v>
          </cell>
          <cell r="C679" t="str">
            <v>FY15</v>
          </cell>
          <cell r="D679" t="str">
            <v>Period 12</v>
          </cell>
        </row>
        <row r="680">
          <cell r="A680">
            <v>42197</v>
          </cell>
          <cell r="B680" t="str">
            <v>P12 W1</v>
          </cell>
          <cell r="C680" t="str">
            <v>FY15</v>
          </cell>
          <cell r="D680" t="str">
            <v>Period 12</v>
          </cell>
        </row>
        <row r="681">
          <cell r="A681">
            <v>42198</v>
          </cell>
          <cell r="B681" t="str">
            <v>P12 W2</v>
          </cell>
          <cell r="C681" t="str">
            <v>FY15</v>
          </cell>
          <cell r="D681" t="str">
            <v>Period 12</v>
          </cell>
        </row>
        <row r="682">
          <cell r="A682">
            <v>42199</v>
          </cell>
          <cell r="B682" t="str">
            <v>P12 W2</v>
          </cell>
          <cell r="C682" t="str">
            <v>FY15</v>
          </cell>
          <cell r="D682" t="str">
            <v>Period 12</v>
          </cell>
        </row>
        <row r="683">
          <cell r="A683">
            <v>42200</v>
          </cell>
          <cell r="B683" t="str">
            <v>P12 W2</v>
          </cell>
          <cell r="C683" t="str">
            <v>FY15</v>
          </cell>
          <cell r="D683" t="str">
            <v>Period 12</v>
          </cell>
        </row>
        <row r="684">
          <cell r="A684">
            <v>42201</v>
          </cell>
          <cell r="B684" t="str">
            <v>P12 W2</v>
          </cell>
          <cell r="C684" t="str">
            <v>FY15</v>
          </cell>
          <cell r="D684" t="str">
            <v>Period 12</v>
          </cell>
        </row>
        <row r="685">
          <cell r="A685">
            <v>42202</v>
          </cell>
          <cell r="B685" t="str">
            <v>P12 W2</v>
          </cell>
          <cell r="C685" t="str">
            <v>FY15</v>
          </cell>
          <cell r="D685" t="str">
            <v>Period 12</v>
          </cell>
        </row>
        <row r="686">
          <cell r="A686">
            <v>42203</v>
          </cell>
          <cell r="B686" t="str">
            <v>P12 W2</v>
          </cell>
          <cell r="C686" t="str">
            <v>FY15</v>
          </cell>
          <cell r="D686" t="str">
            <v>Period 12</v>
          </cell>
        </row>
        <row r="687">
          <cell r="A687">
            <v>42204</v>
          </cell>
          <cell r="B687" t="str">
            <v>P12 W2</v>
          </cell>
          <cell r="C687" t="str">
            <v>FY15</v>
          </cell>
          <cell r="D687" t="str">
            <v>Period 12</v>
          </cell>
        </row>
        <row r="688">
          <cell r="A688">
            <v>42205</v>
          </cell>
          <cell r="B688" t="str">
            <v>P12 W3</v>
          </cell>
          <cell r="C688" t="str">
            <v>FY15</v>
          </cell>
          <cell r="D688" t="str">
            <v>Period 12</v>
          </cell>
        </row>
        <row r="689">
          <cell r="A689">
            <v>42206</v>
          </cell>
          <cell r="B689" t="str">
            <v>P12 W3</v>
          </cell>
          <cell r="C689" t="str">
            <v>FY15</v>
          </cell>
          <cell r="D689" t="str">
            <v>Period 12</v>
          </cell>
        </row>
        <row r="690">
          <cell r="A690">
            <v>42207</v>
          </cell>
          <cell r="B690" t="str">
            <v>P12 W3</v>
          </cell>
          <cell r="C690" t="str">
            <v>FY15</v>
          </cell>
          <cell r="D690" t="str">
            <v>Period 12</v>
          </cell>
        </row>
        <row r="691">
          <cell r="A691">
            <v>42208</v>
          </cell>
          <cell r="B691" t="str">
            <v>P12 W3</v>
          </cell>
          <cell r="C691" t="str">
            <v>FY15</v>
          </cell>
          <cell r="D691" t="str">
            <v>Period 12</v>
          </cell>
        </row>
        <row r="692">
          <cell r="A692">
            <v>42209</v>
          </cell>
          <cell r="B692" t="str">
            <v>P12 W3</v>
          </cell>
          <cell r="C692" t="str">
            <v>FY15</v>
          </cell>
          <cell r="D692" t="str">
            <v>Period 12</v>
          </cell>
        </row>
        <row r="693">
          <cell r="A693">
            <v>42210</v>
          </cell>
          <cell r="B693" t="str">
            <v>P12 W3</v>
          </cell>
          <cell r="C693" t="str">
            <v>FY15</v>
          </cell>
          <cell r="D693" t="str">
            <v>Period 12</v>
          </cell>
        </row>
        <row r="694">
          <cell r="A694">
            <v>42211</v>
          </cell>
          <cell r="B694" t="str">
            <v>P12 W3</v>
          </cell>
          <cell r="C694" t="str">
            <v>FY15</v>
          </cell>
          <cell r="D694" t="str">
            <v>Period 12</v>
          </cell>
        </row>
        <row r="695">
          <cell r="A695">
            <v>42212</v>
          </cell>
          <cell r="B695" t="str">
            <v>P12 W4</v>
          </cell>
          <cell r="C695" t="str">
            <v>FY15</v>
          </cell>
          <cell r="D695" t="str">
            <v>Period 12</v>
          </cell>
        </row>
        <row r="696">
          <cell r="A696">
            <v>42213</v>
          </cell>
          <cell r="B696" t="str">
            <v>P12 W4</v>
          </cell>
          <cell r="C696" t="str">
            <v>FY15</v>
          </cell>
          <cell r="D696" t="str">
            <v>Period 12</v>
          </cell>
        </row>
        <row r="697">
          <cell r="A697">
            <v>42214</v>
          </cell>
          <cell r="B697" t="str">
            <v>P12 W4</v>
          </cell>
          <cell r="C697" t="str">
            <v>FY15</v>
          </cell>
          <cell r="D697" t="str">
            <v>Period 12</v>
          </cell>
        </row>
        <row r="698">
          <cell r="A698">
            <v>42215</v>
          </cell>
          <cell r="B698" t="str">
            <v>P12 W4</v>
          </cell>
          <cell r="C698" t="str">
            <v>FY15</v>
          </cell>
          <cell r="D698" t="str">
            <v>Period 12</v>
          </cell>
        </row>
        <row r="699">
          <cell r="A699">
            <v>42216</v>
          </cell>
          <cell r="B699" t="str">
            <v>P12 W4</v>
          </cell>
          <cell r="C699" t="str">
            <v>FY15</v>
          </cell>
          <cell r="D699" t="str">
            <v>Period 12</v>
          </cell>
        </row>
        <row r="700">
          <cell r="A700">
            <v>42217</v>
          </cell>
          <cell r="B700" t="str">
            <v>P12 W4</v>
          </cell>
          <cell r="C700" t="str">
            <v>FY15</v>
          </cell>
          <cell r="D700" t="str">
            <v>Period 12</v>
          </cell>
        </row>
        <row r="701">
          <cell r="A701">
            <v>42218</v>
          </cell>
          <cell r="B701" t="str">
            <v>P12 W4</v>
          </cell>
          <cell r="C701" t="str">
            <v>FY15</v>
          </cell>
          <cell r="D701" t="str">
            <v>Period 12</v>
          </cell>
        </row>
        <row r="702">
          <cell r="A702">
            <v>42219</v>
          </cell>
          <cell r="B702" t="str">
            <v>P13 W1</v>
          </cell>
          <cell r="C702" t="str">
            <v>FY15</v>
          </cell>
          <cell r="D702" t="str">
            <v>Period 13</v>
          </cell>
        </row>
        <row r="703">
          <cell r="A703">
            <v>42220</v>
          </cell>
          <cell r="B703" t="str">
            <v>P13 W1</v>
          </cell>
          <cell r="C703" t="str">
            <v>FY15</v>
          </cell>
          <cell r="D703" t="str">
            <v>Period 13</v>
          </cell>
        </row>
        <row r="704">
          <cell r="A704">
            <v>42221</v>
          </cell>
          <cell r="B704" t="str">
            <v>P13 W1</v>
          </cell>
          <cell r="C704" t="str">
            <v>FY15</v>
          </cell>
          <cell r="D704" t="str">
            <v>Period 13</v>
          </cell>
        </row>
        <row r="705">
          <cell r="A705">
            <v>42222</v>
          </cell>
          <cell r="B705" t="str">
            <v>P13 W1</v>
          </cell>
          <cell r="C705" t="str">
            <v>FY15</v>
          </cell>
          <cell r="D705" t="str">
            <v>Period 13</v>
          </cell>
        </row>
        <row r="706">
          <cell r="A706">
            <v>42223</v>
          </cell>
          <cell r="B706" t="str">
            <v>P13 W1</v>
          </cell>
          <cell r="C706" t="str">
            <v>FY15</v>
          </cell>
          <cell r="D706" t="str">
            <v>Period 13</v>
          </cell>
        </row>
        <row r="707">
          <cell r="A707">
            <v>42224</v>
          </cell>
          <cell r="B707" t="str">
            <v>P13 W1</v>
          </cell>
          <cell r="C707" t="str">
            <v>FY15</v>
          </cell>
          <cell r="D707" t="str">
            <v>Period 13</v>
          </cell>
        </row>
        <row r="708">
          <cell r="A708">
            <v>42225</v>
          </cell>
          <cell r="B708" t="str">
            <v>P13 W1</v>
          </cell>
          <cell r="C708" t="str">
            <v>FY15</v>
          </cell>
          <cell r="D708" t="str">
            <v>Period 13</v>
          </cell>
        </row>
        <row r="709">
          <cell r="A709">
            <v>42226</v>
          </cell>
          <cell r="B709" t="str">
            <v>P13 W2</v>
          </cell>
          <cell r="C709" t="str">
            <v>FY15</v>
          </cell>
          <cell r="D709" t="str">
            <v>Period 13</v>
          </cell>
        </row>
        <row r="710">
          <cell r="A710">
            <v>42227</v>
          </cell>
          <cell r="B710" t="str">
            <v>P13 W2</v>
          </cell>
          <cell r="C710" t="str">
            <v>FY15</v>
          </cell>
          <cell r="D710" t="str">
            <v>Period 13</v>
          </cell>
        </row>
        <row r="711">
          <cell r="A711">
            <v>42228</v>
          </cell>
          <cell r="B711" t="str">
            <v>P13 W2</v>
          </cell>
          <cell r="C711" t="str">
            <v>FY15</v>
          </cell>
          <cell r="D711" t="str">
            <v>Period 13</v>
          </cell>
        </row>
        <row r="712">
          <cell r="A712">
            <v>42229</v>
          </cell>
          <cell r="B712" t="str">
            <v>P13 W2</v>
          </cell>
          <cell r="C712" t="str">
            <v>FY15</v>
          </cell>
          <cell r="D712" t="str">
            <v>Period 13</v>
          </cell>
        </row>
        <row r="713">
          <cell r="A713">
            <v>42230</v>
          </cell>
          <cell r="B713" t="str">
            <v>P13 W2</v>
          </cell>
          <cell r="C713" t="str">
            <v>FY15</v>
          </cell>
          <cell r="D713" t="str">
            <v>Period 13</v>
          </cell>
        </row>
        <row r="714">
          <cell r="A714">
            <v>42231</v>
          </cell>
          <cell r="B714" t="str">
            <v>P13 W2</v>
          </cell>
          <cell r="C714" t="str">
            <v>FY15</v>
          </cell>
          <cell r="D714" t="str">
            <v>Period 13</v>
          </cell>
        </row>
        <row r="715">
          <cell r="A715">
            <v>42232</v>
          </cell>
          <cell r="B715" t="str">
            <v>P13 W2</v>
          </cell>
          <cell r="C715" t="str">
            <v>FY15</v>
          </cell>
          <cell r="D715" t="str">
            <v>Period 13</v>
          </cell>
        </row>
        <row r="716">
          <cell r="A716">
            <v>42233</v>
          </cell>
          <cell r="B716" t="str">
            <v>P13 W3</v>
          </cell>
          <cell r="C716" t="str">
            <v>FY15</v>
          </cell>
          <cell r="D716" t="str">
            <v>Period 13</v>
          </cell>
        </row>
        <row r="717">
          <cell r="A717">
            <v>42234</v>
          </cell>
          <cell r="B717" t="str">
            <v>P13 W3</v>
          </cell>
          <cell r="C717" t="str">
            <v>FY15</v>
          </cell>
          <cell r="D717" t="str">
            <v>Period 13</v>
          </cell>
        </row>
        <row r="718">
          <cell r="A718">
            <v>42235</v>
          </cell>
          <cell r="B718" t="str">
            <v>P13 W3</v>
          </cell>
          <cell r="C718" t="str">
            <v>FY15</v>
          </cell>
          <cell r="D718" t="str">
            <v>Period 13</v>
          </cell>
        </row>
        <row r="719">
          <cell r="A719">
            <v>42236</v>
          </cell>
          <cell r="B719" t="str">
            <v>P13 W3</v>
          </cell>
          <cell r="C719" t="str">
            <v>FY15</v>
          </cell>
          <cell r="D719" t="str">
            <v>Period 13</v>
          </cell>
        </row>
        <row r="720">
          <cell r="A720">
            <v>42237</v>
          </cell>
          <cell r="B720" t="str">
            <v>P13 W3</v>
          </cell>
          <cell r="C720" t="str">
            <v>FY15</v>
          </cell>
          <cell r="D720" t="str">
            <v>Period 13</v>
          </cell>
        </row>
        <row r="721">
          <cell r="A721">
            <v>42238</v>
          </cell>
          <cell r="B721" t="str">
            <v>P13 W3</v>
          </cell>
          <cell r="C721" t="str">
            <v>FY15</v>
          </cell>
          <cell r="D721" t="str">
            <v>Period 13</v>
          </cell>
        </row>
        <row r="722">
          <cell r="A722">
            <v>42239</v>
          </cell>
          <cell r="B722" t="str">
            <v>P13 W3</v>
          </cell>
          <cell r="C722" t="str">
            <v>FY15</v>
          </cell>
          <cell r="D722" t="str">
            <v>Period 13</v>
          </cell>
        </row>
        <row r="723">
          <cell r="A723">
            <v>42240</v>
          </cell>
          <cell r="B723" t="str">
            <v>P13 W4</v>
          </cell>
          <cell r="C723" t="str">
            <v>FY15</v>
          </cell>
          <cell r="D723" t="str">
            <v>Period 13</v>
          </cell>
        </row>
        <row r="724">
          <cell r="A724">
            <v>42241</v>
          </cell>
          <cell r="B724" t="str">
            <v>P13 W4</v>
          </cell>
          <cell r="C724" t="str">
            <v>FY15</v>
          </cell>
          <cell r="D724" t="str">
            <v>Period 13</v>
          </cell>
        </row>
        <row r="725">
          <cell r="A725">
            <v>42242</v>
          </cell>
          <cell r="B725" t="str">
            <v>P13 W4</v>
          </cell>
          <cell r="C725" t="str">
            <v>FY15</v>
          </cell>
          <cell r="D725" t="str">
            <v>Period 13</v>
          </cell>
        </row>
        <row r="726">
          <cell r="A726">
            <v>42243</v>
          </cell>
          <cell r="B726" t="str">
            <v>P13 W4</v>
          </cell>
          <cell r="C726" t="str">
            <v>FY15</v>
          </cell>
          <cell r="D726" t="str">
            <v>Period 13</v>
          </cell>
        </row>
        <row r="727">
          <cell r="A727">
            <v>42244</v>
          </cell>
          <cell r="B727" t="str">
            <v>P13 W4</v>
          </cell>
          <cell r="C727" t="str">
            <v>FY15</v>
          </cell>
          <cell r="D727" t="str">
            <v>Period 13</v>
          </cell>
        </row>
        <row r="728">
          <cell r="A728">
            <v>42245</v>
          </cell>
          <cell r="B728" t="str">
            <v>P13 W4</v>
          </cell>
          <cell r="C728" t="str">
            <v>FY15</v>
          </cell>
          <cell r="D728" t="str">
            <v>Period 13</v>
          </cell>
        </row>
        <row r="729">
          <cell r="A729">
            <v>42246</v>
          </cell>
          <cell r="B729" t="str">
            <v>P13 W4</v>
          </cell>
          <cell r="C729" t="str">
            <v>FY15</v>
          </cell>
          <cell r="D729" t="str">
            <v>Period 13</v>
          </cell>
        </row>
        <row r="730">
          <cell r="A730">
            <v>42247</v>
          </cell>
          <cell r="B730" t="str">
            <v>P1 W1</v>
          </cell>
          <cell r="C730" t="str">
            <v>FY16</v>
          </cell>
          <cell r="D730" t="str">
            <v>Period 1</v>
          </cell>
        </row>
        <row r="731">
          <cell r="A731">
            <v>42248</v>
          </cell>
          <cell r="B731" t="str">
            <v>P1 W1</v>
          </cell>
          <cell r="C731" t="str">
            <v>FY16</v>
          </cell>
          <cell r="D731" t="str">
            <v>Period 1</v>
          </cell>
        </row>
        <row r="732">
          <cell r="A732">
            <v>42249</v>
          </cell>
          <cell r="B732" t="str">
            <v>P1 W1</v>
          </cell>
          <cell r="C732" t="str">
            <v>FY16</v>
          </cell>
          <cell r="D732" t="str">
            <v>Period 1</v>
          </cell>
        </row>
        <row r="733">
          <cell r="A733">
            <v>42250</v>
          </cell>
          <cell r="B733" t="str">
            <v>P1 W1</v>
          </cell>
          <cell r="C733" t="str">
            <v>FY16</v>
          </cell>
          <cell r="D733" t="str">
            <v>Period 1</v>
          </cell>
        </row>
        <row r="734">
          <cell r="A734">
            <v>42251</v>
          </cell>
          <cell r="B734" t="str">
            <v>P1 W1</v>
          </cell>
          <cell r="C734" t="str">
            <v>FY16</v>
          </cell>
          <cell r="D734" t="str">
            <v>Period 1</v>
          </cell>
        </row>
        <row r="735">
          <cell r="A735">
            <v>42252</v>
          </cell>
          <cell r="B735" t="str">
            <v>P1 W1</v>
          </cell>
          <cell r="C735" t="str">
            <v>FY16</v>
          </cell>
          <cell r="D735" t="str">
            <v>Period 1</v>
          </cell>
        </row>
        <row r="736">
          <cell r="A736">
            <v>42253</v>
          </cell>
          <cell r="B736" t="str">
            <v>P1 W1</v>
          </cell>
          <cell r="C736" t="str">
            <v>FY16</v>
          </cell>
          <cell r="D736" t="str">
            <v>Period 1</v>
          </cell>
        </row>
        <row r="737">
          <cell r="A737">
            <v>42254</v>
          </cell>
          <cell r="B737" t="str">
            <v>P1 W2</v>
          </cell>
          <cell r="C737" t="str">
            <v>FY16</v>
          </cell>
          <cell r="D737" t="str">
            <v>Period 1</v>
          </cell>
        </row>
        <row r="738">
          <cell r="A738">
            <v>42255</v>
          </cell>
          <cell r="B738" t="str">
            <v>P1 W2</v>
          </cell>
          <cell r="C738" t="str">
            <v>FY16</v>
          </cell>
          <cell r="D738" t="str">
            <v>Period 1</v>
          </cell>
        </row>
        <row r="739">
          <cell r="A739">
            <v>42256</v>
          </cell>
          <cell r="B739" t="str">
            <v>P1 W2</v>
          </cell>
          <cell r="C739" t="str">
            <v>FY16</v>
          </cell>
          <cell r="D739" t="str">
            <v>Period 1</v>
          </cell>
        </row>
        <row r="740">
          <cell r="A740">
            <v>42257</v>
          </cell>
          <cell r="B740" t="str">
            <v>P1 W2</v>
          </cell>
          <cell r="C740" t="str">
            <v>FY16</v>
          </cell>
          <cell r="D740" t="str">
            <v>Period 1</v>
          </cell>
        </row>
        <row r="741">
          <cell r="A741">
            <v>42258</v>
          </cell>
          <cell r="B741" t="str">
            <v>P1 W2</v>
          </cell>
          <cell r="C741" t="str">
            <v>FY16</v>
          </cell>
          <cell r="D741" t="str">
            <v>Period 1</v>
          </cell>
        </row>
        <row r="742">
          <cell r="A742">
            <v>42259</v>
          </cell>
          <cell r="B742" t="str">
            <v>P1 W2</v>
          </cell>
          <cell r="C742" t="str">
            <v>FY16</v>
          </cell>
          <cell r="D742" t="str">
            <v>Period 1</v>
          </cell>
        </row>
        <row r="743">
          <cell r="A743">
            <v>42260</v>
          </cell>
          <cell r="B743" t="str">
            <v>P1 W2</v>
          </cell>
          <cell r="C743" t="str">
            <v>FY16</v>
          </cell>
          <cell r="D743" t="str">
            <v>Period 1</v>
          </cell>
        </row>
        <row r="744">
          <cell r="A744">
            <v>42261</v>
          </cell>
          <cell r="B744" t="str">
            <v>P1 W3</v>
          </cell>
          <cell r="C744" t="str">
            <v>FY16</v>
          </cell>
          <cell r="D744" t="str">
            <v>Period 1</v>
          </cell>
        </row>
        <row r="745">
          <cell r="A745">
            <v>42262</v>
          </cell>
          <cell r="B745" t="str">
            <v>P1 W3</v>
          </cell>
          <cell r="C745" t="str">
            <v>FY16</v>
          </cell>
          <cell r="D745" t="str">
            <v>Period 1</v>
          </cell>
        </row>
        <row r="746">
          <cell r="A746">
            <v>42263</v>
          </cell>
          <cell r="B746" t="str">
            <v>P1 W3</v>
          </cell>
          <cell r="C746" t="str">
            <v>FY16</v>
          </cell>
          <cell r="D746" t="str">
            <v>Period 1</v>
          </cell>
        </row>
        <row r="747">
          <cell r="A747">
            <v>42264</v>
          </cell>
          <cell r="B747" t="str">
            <v>P1 W3</v>
          </cell>
          <cell r="C747" t="str">
            <v>FY16</v>
          </cell>
          <cell r="D747" t="str">
            <v>Period 1</v>
          </cell>
        </row>
        <row r="748">
          <cell r="A748">
            <v>42265</v>
          </cell>
          <cell r="B748" t="str">
            <v>P1 W3</v>
          </cell>
          <cell r="C748" t="str">
            <v>FY16</v>
          </cell>
          <cell r="D748" t="str">
            <v>Period 1</v>
          </cell>
        </row>
        <row r="749">
          <cell r="A749">
            <v>42266</v>
          </cell>
          <cell r="B749" t="str">
            <v>P1 W3</v>
          </cell>
          <cell r="C749" t="str">
            <v>FY16</v>
          </cell>
          <cell r="D749" t="str">
            <v>Period 1</v>
          </cell>
        </row>
        <row r="750">
          <cell r="A750">
            <v>42267</v>
          </cell>
          <cell r="B750" t="str">
            <v>P1 W3</v>
          </cell>
          <cell r="C750" t="str">
            <v>FY16</v>
          </cell>
          <cell r="D750" t="str">
            <v>Period 1</v>
          </cell>
        </row>
        <row r="751">
          <cell r="A751">
            <v>42268</v>
          </cell>
          <cell r="B751" t="str">
            <v>P1 W4</v>
          </cell>
          <cell r="C751" t="str">
            <v>FY16</v>
          </cell>
          <cell r="D751" t="str">
            <v>Period 1</v>
          </cell>
        </row>
        <row r="752">
          <cell r="A752">
            <v>42269</v>
          </cell>
          <cell r="B752" t="str">
            <v>P1 W4</v>
          </cell>
          <cell r="C752" t="str">
            <v>FY16</v>
          </cell>
          <cell r="D752" t="str">
            <v>Period 1</v>
          </cell>
        </row>
        <row r="753">
          <cell r="A753">
            <v>42270</v>
          </cell>
          <cell r="B753" t="str">
            <v>P1 W4</v>
          </cell>
          <cell r="C753" t="str">
            <v>FY16</v>
          </cell>
          <cell r="D753" t="str">
            <v>Period 1</v>
          </cell>
        </row>
        <row r="754">
          <cell r="A754">
            <v>42271</v>
          </cell>
          <cell r="B754" t="str">
            <v>P1 W4</v>
          </cell>
          <cell r="C754" t="str">
            <v>FY16</v>
          </cell>
          <cell r="D754" t="str">
            <v>Period 1</v>
          </cell>
        </row>
        <row r="755">
          <cell r="A755">
            <v>42272</v>
          </cell>
          <cell r="B755" t="str">
            <v>P1 W4</v>
          </cell>
          <cell r="C755" t="str">
            <v>FY16</v>
          </cell>
          <cell r="D755" t="str">
            <v>Period 1</v>
          </cell>
        </row>
        <row r="756">
          <cell r="A756">
            <v>42273</v>
          </cell>
          <cell r="B756" t="str">
            <v>P1 W4</v>
          </cell>
          <cell r="C756" t="str">
            <v>FY16</v>
          </cell>
          <cell r="D756" t="str">
            <v>Period 1</v>
          </cell>
        </row>
        <row r="757">
          <cell r="A757">
            <v>42274</v>
          </cell>
          <cell r="B757" t="str">
            <v>P1 W4</v>
          </cell>
          <cell r="C757" t="str">
            <v>FY16</v>
          </cell>
          <cell r="D757" t="str">
            <v>Period 1</v>
          </cell>
        </row>
        <row r="758">
          <cell r="A758">
            <v>42275</v>
          </cell>
          <cell r="B758" t="str">
            <v>P2 W1</v>
          </cell>
          <cell r="C758" t="str">
            <v>FY16</v>
          </cell>
          <cell r="D758" t="str">
            <v>Period 2</v>
          </cell>
        </row>
        <row r="759">
          <cell r="A759">
            <v>42276</v>
          </cell>
          <cell r="B759" t="str">
            <v>P2 W1</v>
          </cell>
          <cell r="C759" t="str">
            <v>FY16</v>
          </cell>
          <cell r="D759" t="str">
            <v>Period 2</v>
          </cell>
        </row>
        <row r="760">
          <cell r="A760">
            <v>42277</v>
          </cell>
          <cell r="B760" t="str">
            <v>P2 W1</v>
          </cell>
          <cell r="C760" t="str">
            <v>FY16</v>
          </cell>
          <cell r="D760" t="str">
            <v>Period 2</v>
          </cell>
        </row>
        <row r="761">
          <cell r="A761">
            <v>42278</v>
          </cell>
          <cell r="B761" t="str">
            <v>P2 W1</v>
          </cell>
          <cell r="C761" t="str">
            <v>FY16</v>
          </cell>
          <cell r="D761" t="str">
            <v>Period 2</v>
          </cell>
        </row>
        <row r="762">
          <cell r="A762">
            <v>42279</v>
          </cell>
          <cell r="B762" t="str">
            <v>P2 W1</v>
          </cell>
          <cell r="C762" t="str">
            <v>FY16</v>
          </cell>
          <cell r="D762" t="str">
            <v>Period 2</v>
          </cell>
        </row>
        <row r="763">
          <cell r="A763">
            <v>42280</v>
          </cell>
          <cell r="B763" t="str">
            <v>P2 W1</v>
          </cell>
          <cell r="C763" t="str">
            <v>FY16</v>
          </cell>
          <cell r="D763" t="str">
            <v>Period 2</v>
          </cell>
        </row>
        <row r="764">
          <cell r="A764">
            <v>42281</v>
          </cell>
          <cell r="B764" t="str">
            <v>P2 W1</v>
          </cell>
          <cell r="C764" t="str">
            <v>FY16</v>
          </cell>
          <cell r="D764" t="str">
            <v>Period 2</v>
          </cell>
        </row>
        <row r="765">
          <cell r="A765">
            <v>42282</v>
          </cell>
          <cell r="B765" t="str">
            <v>P2 W2</v>
          </cell>
          <cell r="C765" t="str">
            <v>FY16</v>
          </cell>
          <cell r="D765" t="str">
            <v>Period 2</v>
          </cell>
        </row>
        <row r="766">
          <cell r="A766">
            <v>42283</v>
          </cell>
          <cell r="B766" t="str">
            <v>P2 W2</v>
          </cell>
          <cell r="C766" t="str">
            <v>FY16</v>
          </cell>
          <cell r="D766" t="str">
            <v>Period 2</v>
          </cell>
        </row>
        <row r="767">
          <cell r="A767">
            <v>42284</v>
          </cell>
          <cell r="B767" t="str">
            <v>P2 W2</v>
          </cell>
          <cell r="C767" t="str">
            <v>FY16</v>
          </cell>
          <cell r="D767" t="str">
            <v>Period 2</v>
          </cell>
        </row>
        <row r="768">
          <cell r="A768">
            <v>42285</v>
          </cell>
          <cell r="B768" t="str">
            <v>P2 W2</v>
          </cell>
          <cell r="C768" t="str">
            <v>FY16</v>
          </cell>
          <cell r="D768" t="str">
            <v>Period 2</v>
          </cell>
        </row>
        <row r="769">
          <cell r="A769">
            <v>42286</v>
          </cell>
          <cell r="B769" t="str">
            <v>P2 W2</v>
          </cell>
          <cell r="C769" t="str">
            <v>FY16</v>
          </cell>
          <cell r="D769" t="str">
            <v>Period 2</v>
          </cell>
        </row>
        <row r="770">
          <cell r="A770">
            <v>42287</v>
          </cell>
          <cell r="B770" t="str">
            <v>P2 W2</v>
          </cell>
          <cell r="C770" t="str">
            <v>FY16</v>
          </cell>
          <cell r="D770" t="str">
            <v>Period 2</v>
          </cell>
        </row>
        <row r="771">
          <cell r="A771">
            <v>42288</v>
          </cell>
          <cell r="B771" t="str">
            <v>P2 W2</v>
          </cell>
          <cell r="C771" t="str">
            <v>FY16</v>
          </cell>
          <cell r="D771" t="str">
            <v>Period 2</v>
          </cell>
        </row>
        <row r="772">
          <cell r="A772">
            <v>42289</v>
          </cell>
          <cell r="B772" t="str">
            <v>P2 W3</v>
          </cell>
          <cell r="C772" t="str">
            <v>FY16</v>
          </cell>
          <cell r="D772" t="str">
            <v>Period 2</v>
          </cell>
        </row>
        <row r="773">
          <cell r="A773">
            <v>42290</v>
          </cell>
          <cell r="B773" t="str">
            <v>P2 W3</v>
          </cell>
          <cell r="C773" t="str">
            <v>FY16</v>
          </cell>
          <cell r="D773" t="str">
            <v>Period 2</v>
          </cell>
        </row>
        <row r="774">
          <cell r="A774">
            <v>42291</v>
          </cell>
          <cell r="B774" t="str">
            <v>P2 W3</v>
          </cell>
          <cell r="C774" t="str">
            <v>FY16</v>
          </cell>
          <cell r="D774" t="str">
            <v>Period 2</v>
          </cell>
        </row>
        <row r="775">
          <cell r="A775">
            <v>42292</v>
          </cell>
          <cell r="B775" t="str">
            <v>P2 W3</v>
          </cell>
          <cell r="C775" t="str">
            <v>FY16</v>
          </cell>
          <cell r="D775" t="str">
            <v>Period 2</v>
          </cell>
        </row>
        <row r="776">
          <cell r="A776">
            <v>42293</v>
          </cell>
          <cell r="B776" t="str">
            <v>P2 W3</v>
          </cell>
          <cell r="C776" t="str">
            <v>FY16</v>
          </cell>
          <cell r="D776" t="str">
            <v>Period 2</v>
          </cell>
        </row>
        <row r="777">
          <cell r="A777">
            <v>42294</v>
          </cell>
          <cell r="B777" t="str">
            <v>P2 W3</v>
          </cell>
          <cell r="C777" t="str">
            <v>FY16</v>
          </cell>
          <cell r="D777" t="str">
            <v>Period 2</v>
          </cell>
        </row>
        <row r="778">
          <cell r="A778">
            <v>42295</v>
          </cell>
          <cell r="B778" t="str">
            <v>P2 W3</v>
          </cell>
          <cell r="C778" t="str">
            <v>FY16</v>
          </cell>
          <cell r="D778" t="str">
            <v>Period 2</v>
          </cell>
        </row>
        <row r="779">
          <cell r="A779">
            <v>42296</v>
          </cell>
          <cell r="B779" t="str">
            <v>P2 W4</v>
          </cell>
          <cell r="C779" t="str">
            <v>FY16</v>
          </cell>
          <cell r="D779" t="str">
            <v>Period 2</v>
          </cell>
        </row>
        <row r="780">
          <cell r="A780">
            <v>42297</v>
          </cell>
          <cell r="B780" t="str">
            <v>P2 W4</v>
          </cell>
          <cell r="C780" t="str">
            <v>FY16</v>
          </cell>
          <cell r="D780" t="str">
            <v>Period 2</v>
          </cell>
        </row>
        <row r="781">
          <cell r="A781">
            <v>42298</v>
          </cell>
          <cell r="B781" t="str">
            <v>P2 W4</v>
          </cell>
          <cell r="C781" t="str">
            <v>FY16</v>
          </cell>
          <cell r="D781" t="str">
            <v>Period 2</v>
          </cell>
        </row>
        <row r="782">
          <cell r="A782">
            <v>42299</v>
          </cell>
          <cell r="B782" t="str">
            <v>P2 W4</v>
          </cell>
          <cell r="C782" t="str">
            <v>FY16</v>
          </cell>
          <cell r="D782" t="str">
            <v>Period 2</v>
          </cell>
        </row>
        <row r="783">
          <cell r="A783">
            <v>42300</v>
          </cell>
          <cell r="B783" t="str">
            <v>P2 W4</v>
          </cell>
          <cell r="C783" t="str">
            <v>FY16</v>
          </cell>
          <cell r="D783" t="str">
            <v>Period 2</v>
          </cell>
        </row>
        <row r="784">
          <cell r="A784">
            <v>42301</v>
          </cell>
          <cell r="B784" t="str">
            <v>P2 W4</v>
          </cell>
          <cell r="C784" t="str">
            <v>FY16</v>
          </cell>
          <cell r="D784" t="str">
            <v>Period 2</v>
          </cell>
        </row>
        <row r="785">
          <cell r="A785">
            <v>42302</v>
          </cell>
          <cell r="B785" t="str">
            <v>P2 W4</v>
          </cell>
          <cell r="C785" t="str">
            <v>FY16</v>
          </cell>
          <cell r="D785" t="str">
            <v>Period 2</v>
          </cell>
        </row>
        <row r="786">
          <cell r="A786">
            <v>42303</v>
          </cell>
          <cell r="B786" t="str">
            <v>P3 W1</v>
          </cell>
          <cell r="C786" t="str">
            <v>FY16</v>
          </cell>
          <cell r="D786" t="str">
            <v>Period 3</v>
          </cell>
        </row>
        <row r="787">
          <cell r="A787">
            <v>42304</v>
          </cell>
          <cell r="B787" t="str">
            <v>P3 W1</v>
          </cell>
          <cell r="C787" t="str">
            <v>FY16</v>
          </cell>
          <cell r="D787" t="str">
            <v>Period 3</v>
          </cell>
        </row>
        <row r="788">
          <cell r="A788">
            <v>42305</v>
          </cell>
          <cell r="B788" t="str">
            <v>P3 W1</v>
          </cell>
          <cell r="C788" t="str">
            <v>FY16</v>
          </cell>
          <cell r="D788" t="str">
            <v>Period 3</v>
          </cell>
        </row>
        <row r="789">
          <cell r="A789">
            <v>42306</v>
          </cell>
          <cell r="B789" t="str">
            <v>P3 W1</v>
          </cell>
          <cell r="C789" t="str">
            <v>FY16</v>
          </cell>
          <cell r="D789" t="str">
            <v>Period 3</v>
          </cell>
        </row>
        <row r="790">
          <cell r="A790">
            <v>42307</v>
          </cell>
          <cell r="B790" t="str">
            <v>P3 W1</v>
          </cell>
          <cell r="C790" t="str">
            <v>FY16</v>
          </cell>
          <cell r="D790" t="str">
            <v>Period 3</v>
          </cell>
        </row>
        <row r="791">
          <cell r="A791">
            <v>42308</v>
          </cell>
          <cell r="B791" t="str">
            <v>P3 W1</v>
          </cell>
          <cell r="C791" t="str">
            <v>FY16</v>
          </cell>
          <cell r="D791" t="str">
            <v>Period 3</v>
          </cell>
        </row>
        <row r="792">
          <cell r="A792">
            <v>42309</v>
          </cell>
          <cell r="B792" t="str">
            <v>P3 W1</v>
          </cell>
          <cell r="C792" t="str">
            <v>FY16</v>
          </cell>
          <cell r="D792" t="str">
            <v>Period 3</v>
          </cell>
        </row>
        <row r="793">
          <cell r="A793">
            <v>42310</v>
          </cell>
          <cell r="B793" t="str">
            <v>P3 W2</v>
          </cell>
          <cell r="C793" t="str">
            <v>FY16</v>
          </cell>
          <cell r="D793" t="str">
            <v>Period 3</v>
          </cell>
        </row>
        <row r="794">
          <cell r="A794">
            <v>42311</v>
          </cell>
          <cell r="B794" t="str">
            <v>P3 W2</v>
          </cell>
          <cell r="C794" t="str">
            <v>FY16</v>
          </cell>
          <cell r="D794" t="str">
            <v>Period 3</v>
          </cell>
        </row>
        <row r="795">
          <cell r="A795">
            <v>42312</v>
          </cell>
          <cell r="B795" t="str">
            <v>P3 W2</v>
          </cell>
          <cell r="C795" t="str">
            <v>FY16</v>
          </cell>
          <cell r="D795" t="str">
            <v>Period 3</v>
          </cell>
        </row>
        <row r="796">
          <cell r="A796">
            <v>42313</v>
          </cell>
          <cell r="B796" t="str">
            <v>P3 W2</v>
          </cell>
          <cell r="C796" t="str">
            <v>FY16</v>
          </cell>
          <cell r="D796" t="str">
            <v>Period 3</v>
          </cell>
        </row>
        <row r="797">
          <cell r="A797">
            <v>42314</v>
          </cell>
          <cell r="B797" t="str">
            <v>P3 W2</v>
          </cell>
          <cell r="C797" t="str">
            <v>FY16</v>
          </cell>
          <cell r="D797" t="str">
            <v>Period 3</v>
          </cell>
        </row>
        <row r="798">
          <cell r="A798">
            <v>42315</v>
          </cell>
          <cell r="B798" t="str">
            <v>P3 W2</v>
          </cell>
          <cell r="C798" t="str">
            <v>FY16</v>
          </cell>
          <cell r="D798" t="str">
            <v>Period 3</v>
          </cell>
        </row>
        <row r="799">
          <cell r="A799">
            <v>42316</v>
          </cell>
          <cell r="B799" t="str">
            <v>P3 W2</v>
          </cell>
          <cell r="C799" t="str">
            <v>FY16</v>
          </cell>
          <cell r="D799" t="str">
            <v>Period 3</v>
          </cell>
        </row>
        <row r="800">
          <cell r="A800">
            <v>42317</v>
          </cell>
          <cell r="B800" t="str">
            <v>P3 W3</v>
          </cell>
          <cell r="C800" t="str">
            <v>FY16</v>
          </cell>
          <cell r="D800" t="str">
            <v>Period 3</v>
          </cell>
        </row>
        <row r="801">
          <cell r="A801">
            <v>42318</v>
          </cell>
          <cell r="B801" t="str">
            <v>P3 W3</v>
          </cell>
          <cell r="C801" t="str">
            <v>FY16</v>
          </cell>
          <cell r="D801" t="str">
            <v>Period 3</v>
          </cell>
        </row>
        <row r="802">
          <cell r="A802">
            <v>42319</v>
          </cell>
          <cell r="B802" t="str">
            <v>P3 W3</v>
          </cell>
          <cell r="C802" t="str">
            <v>FY16</v>
          </cell>
          <cell r="D802" t="str">
            <v>Period 3</v>
          </cell>
        </row>
        <row r="803">
          <cell r="A803">
            <v>42320</v>
          </cell>
          <cell r="B803" t="str">
            <v>P3 W3</v>
          </cell>
          <cell r="C803" t="str">
            <v>FY16</v>
          </cell>
          <cell r="D803" t="str">
            <v>Period 3</v>
          </cell>
        </row>
        <row r="804">
          <cell r="A804">
            <v>42321</v>
          </cell>
          <cell r="B804" t="str">
            <v>P3 W3</v>
          </cell>
          <cell r="C804" t="str">
            <v>FY16</v>
          </cell>
          <cell r="D804" t="str">
            <v>Period 3</v>
          </cell>
        </row>
        <row r="805">
          <cell r="A805">
            <v>42322</v>
          </cell>
          <cell r="B805" t="str">
            <v>P3 W3</v>
          </cell>
          <cell r="C805" t="str">
            <v>FY16</v>
          </cell>
          <cell r="D805" t="str">
            <v>Period 3</v>
          </cell>
        </row>
        <row r="806">
          <cell r="A806">
            <v>42323</v>
          </cell>
          <cell r="B806" t="str">
            <v>P3 W3</v>
          </cell>
          <cell r="C806" t="str">
            <v>FY16</v>
          </cell>
          <cell r="D806" t="str">
            <v>Period 3</v>
          </cell>
        </row>
        <row r="807">
          <cell r="A807">
            <v>42324</v>
          </cell>
          <cell r="B807" t="str">
            <v>P3 W4</v>
          </cell>
          <cell r="C807" t="str">
            <v>FY16</v>
          </cell>
          <cell r="D807" t="str">
            <v>Period 3</v>
          </cell>
        </row>
        <row r="808">
          <cell r="A808">
            <v>42325</v>
          </cell>
          <cell r="B808" t="str">
            <v>P3 W4</v>
          </cell>
          <cell r="C808" t="str">
            <v>FY16</v>
          </cell>
          <cell r="D808" t="str">
            <v>Period 3</v>
          </cell>
        </row>
        <row r="809">
          <cell r="A809">
            <v>42326</v>
          </cell>
          <cell r="B809" t="str">
            <v>P3 W4</v>
          </cell>
          <cell r="C809" t="str">
            <v>FY16</v>
          </cell>
          <cell r="D809" t="str">
            <v>Period 3</v>
          </cell>
        </row>
        <row r="810">
          <cell r="A810">
            <v>42327</v>
          </cell>
          <cell r="B810" t="str">
            <v>P3 W4</v>
          </cell>
          <cell r="C810" t="str">
            <v>FY16</v>
          </cell>
          <cell r="D810" t="str">
            <v>Period 3</v>
          </cell>
        </row>
        <row r="811">
          <cell r="A811">
            <v>42328</v>
          </cell>
          <cell r="B811" t="str">
            <v>P3 W4</v>
          </cell>
          <cell r="C811" t="str">
            <v>FY16</v>
          </cell>
          <cell r="D811" t="str">
            <v>Period 3</v>
          </cell>
        </row>
        <row r="812">
          <cell r="A812">
            <v>42329</v>
          </cell>
          <cell r="B812" t="str">
            <v>P3 W4</v>
          </cell>
          <cell r="C812" t="str">
            <v>FY16</v>
          </cell>
          <cell r="D812" t="str">
            <v>Period 3</v>
          </cell>
        </row>
        <row r="813">
          <cell r="A813">
            <v>42330</v>
          </cell>
          <cell r="B813" t="str">
            <v>P3 W4</v>
          </cell>
          <cell r="C813" t="str">
            <v>FY16</v>
          </cell>
          <cell r="D813" t="str">
            <v>Period 3</v>
          </cell>
        </row>
        <row r="814">
          <cell r="A814">
            <v>42331</v>
          </cell>
          <cell r="B814" t="str">
            <v>P4 W1</v>
          </cell>
          <cell r="C814" t="str">
            <v>FY16</v>
          </cell>
          <cell r="D814" t="str">
            <v>Period 4</v>
          </cell>
        </row>
        <row r="815">
          <cell r="A815">
            <v>42332</v>
          </cell>
          <cell r="B815" t="str">
            <v>P4 W1</v>
          </cell>
          <cell r="C815" t="str">
            <v>FY16</v>
          </cell>
          <cell r="D815" t="str">
            <v>Period 4</v>
          </cell>
        </row>
        <row r="816">
          <cell r="A816">
            <v>42333</v>
          </cell>
          <cell r="B816" t="str">
            <v>P4 W1</v>
          </cell>
          <cell r="C816" t="str">
            <v>FY16</v>
          </cell>
          <cell r="D816" t="str">
            <v>Period 4</v>
          </cell>
        </row>
        <row r="817">
          <cell r="A817">
            <v>42334</v>
          </cell>
          <cell r="B817" t="str">
            <v>P4 W1</v>
          </cell>
          <cell r="C817" t="str">
            <v>FY16</v>
          </cell>
          <cell r="D817" t="str">
            <v>Period 4</v>
          </cell>
        </row>
        <row r="818">
          <cell r="A818">
            <v>42335</v>
          </cell>
          <cell r="B818" t="str">
            <v>P4 W1</v>
          </cell>
          <cell r="C818" t="str">
            <v>FY16</v>
          </cell>
          <cell r="D818" t="str">
            <v>Period 4</v>
          </cell>
        </row>
        <row r="819">
          <cell r="A819">
            <v>42336</v>
          </cell>
          <cell r="B819" t="str">
            <v>P4 W1</v>
          </cell>
          <cell r="C819" t="str">
            <v>FY16</v>
          </cell>
          <cell r="D819" t="str">
            <v>Period 4</v>
          </cell>
        </row>
        <row r="820">
          <cell r="A820">
            <v>42337</v>
          </cell>
          <cell r="B820" t="str">
            <v>P4 W1</v>
          </cell>
          <cell r="C820" t="str">
            <v>FY16</v>
          </cell>
          <cell r="D820" t="str">
            <v>Period 4</v>
          </cell>
        </row>
        <row r="821">
          <cell r="A821">
            <v>42338</v>
          </cell>
          <cell r="B821" t="str">
            <v>P4 W2</v>
          </cell>
          <cell r="C821" t="str">
            <v>FY16</v>
          </cell>
          <cell r="D821" t="str">
            <v>Period 4</v>
          </cell>
        </row>
        <row r="822">
          <cell r="A822">
            <v>42339</v>
          </cell>
          <cell r="B822" t="str">
            <v>P4 W2</v>
          </cell>
          <cell r="C822" t="str">
            <v>FY16</v>
          </cell>
          <cell r="D822" t="str">
            <v>Period 4</v>
          </cell>
        </row>
        <row r="823">
          <cell r="A823">
            <v>42340</v>
          </cell>
          <cell r="B823" t="str">
            <v>P4 W2</v>
          </cell>
          <cell r="C823" t="str">
            <v>FY16</v>
          </cell>
          <cell r="D823" t="str">
            <v>Period 4</v>
          </cell>
        </row>
        <row r="824">
          <cell r="A824">
            <v>42341</v>
          </cell>
          <cell r="B824" t="str">
            <v>P4 W2</v>
          </cell>
          <cell r="C824" t="str">
            <v>FY16</v>
          </cell>
          <cell r="D824" t="str">
            <v>Period 4</v>
          </cell>
        </row>
        <row r="825">
          <cell r="A825">
            <v>42342</v>
          </cell>
          <cell r="B825" t="str">
            <v>P4 W2</v>
          </cell>
          <cell r="C825" t="str">
            <v>FY16</v>
          </cell>
          <cell r="D825" t="str">
            <v>Period 4</v>
          </cell>
        </row>
        <row r="826">
          <cell r="A826">
            <v>42343</v>
          </cell>
          <cell r="B826" t="str">
            <v>P4 W2</v>
          </cell>
          <cell r="C826" t="str">
            <v>FY16</v>
          </cell>
          <cell r="D826" t="str">
            <v>Period 4</v>
          </cell>
        </row>
        <row r="827">
          <cell r="A827">
            <v>42344</v>
          </cell>
          <cell r="B827" t="str">
            <v>P4 W2</v>
          </cell>
          <cell r="C827" t="str">
            <v>FY16</v>
          </cell>
          <cell r="D827" t="str">
            <v>Period 4</v>
          </cell>
        </row>
        <row r="828">
          <cell r="A828">
            <v>42345</v>
          </cell>
          <cell r="B828" t="str">
            <v>P4 W3</v>
          </cell>
          <cell r="C828" t="str">
            <v>FY16</v>
          </cell>
          <cell r="D828" t="str">
            <v>Period 4</v>
          </cell>
        </row>
        <row r="829">
          <cell r="A829">
            <v>42346</v>
          </cell>
          <cell r="B829" t="str">
            <v>P4 W3</v>
          </cell>
          <cell r="C829" t="str">
            <v>FY16</v>
          </cell>
          <cell r="D829" t="str">
            <v>Period 4</v>
          </cell>
        </row>
        <row r="830">
          <cell r="A830">
            <v>42347</v>
          </cell>
          <cell r="B830" t="str">
            <v>P4 W3</v>
          </cell>
          <cell r="C830" t="str">
            <v>FY16</v>
          </cell>
          <cell r="D830" t="str">
            <v>Period 4</v>
          </cell>
        </row>
        <row r="831">
          <cell r="A831">
            <v>42348</v>
          </cell>
          <cell r="B831" t="str">
            <v>P4 W3</v>
          </cell>
          <cell r="C831" t="str">
            <v>FY16</v>
          </cell>
          <cell r="D831" t="str">
            <v>Period 4</v>
          </cell>
        </row>
        <row r="832">
          <cell r="A832">
            <v>42349</v>
          </cell>
          <cell r="B832" t="str">
            <v>P4 W3</v>
          </cell>
          <cell r="C832" t="str">
            <v>FY16</v>
          </cell>
          <cell r="D832" t="str">
            <v>Period 4</v>
          </cell>
        </row>
        <row r="833">
          <cell r="A833">
            <v>42350</v>
          </cell>
          <cell r="B833" t="str">
            <v>P4 W3</v>
          </cell>
          <cell r="C833" t="str">
            <v>FY16</v>
          </cell>
          <cell r="D833" t="str">
            <v>Period 4</v>
          </cell>
        </row>
        <row r="834">
          <cell r="A834">
            <v>42351</v>
          </cell>
          <cell r="B834" t="str">
            <v>P4 W3</v>
          </cell>
          <cell r="C834" t="str">
            <v>FY16</v>
          </cell>
          <cell r="D834" t="str">
            <v>Period 4</v>
          </cell>
        </row>
        <row r="835">
          <cell r="A835">
            <v>42352</v>
          </cell>
          <cell r="B835" t="str">
            <v>P4 W4</v>
          </cell>
          <cell r="C835" t="str">
            <v>FY16</v>
          </cell>
          <cell r="D835" t="str">
            <v>Period 4</v>
          </cell>
        </row>
        <row r="836">
          <cell r="A836">
            <v>42353</v>
          </cell>
          <cell r="B836" t="str">
            <v>P4 W4</v>
          </cell>
          <cell r="C836" t="str">
            <v>FY16</v>
          </cell>
          <cell r="D836" t="str">
            <v>Period 4</v>
          </cell>
        </row>
        <row r="837">
          <cell r="A837">
            <v>42354</v>
          </cell>
          <cell r="B837" t="str">
            <v>P4 W4</v>
          </cell>
          <cell r="C837" t="str">
            <v>FY16</v>
          </cell>
          <cell r="D837" t="str">
            <v>Period 4</v>
          </cell>
        </row>
        <row r="838">
          <cell r="A838">
            <v>42355</v>
          </cell>
          <cell r="B838" t="str">
            <v>P4 W4</v>
          </cell>
          <cell r="C838" t="str">
            <v>FY16</v>
          </cell>
          <cell r="D838" t="str">
            <v>Period 4</v>
          </cell>
        </row>
        <row r="839">
          <cell r="A839">
            <v>42356</v>
          </cell>
          <cell r="B839" t="str">
            <v>P4 W4</v>
          </cell>
          <cell r="C839" t="str">
            <v>FY16</v>
          </cell>
          <cell r="D839" t="str">
            <v>Period 4</v>
          </cell>
        </row>
        <row r="840">
          <cell r="A840">
            <v>42357</v>
          </cell>
          <cell r="B840" t="str">
            <v>P4 W4</v>
          </cell>
          <cell r="C840" t="str">
            <v>FY16</v>
          </cell>
          <cell r="D840" t="str">
            <v>Period 4</v>
          </cell>
        </row>
        <row r="841">
          <cell r="A841">
            <v>42358</v>
          </cell>
          <cell r="B841" t="str">
            <v>P4 W4</v>
          </cell>
          <cell r="C841" t="str">
            <v>FY16</v>
          </cell>
          <cell r="D841" t="str">
            <v>Period 4</v>
          </cell>
        </row>
        <row r="842">
          <cell r="A842">
            <v>42359</v>
          </cell>
          <cell r="B842" t="str">
            <v>P5 W1</v>
          </cell>
          <cell r="C842" t="str">
            <v>FY16</v>
          </cell>
          <cell r="D842" t="str">
            <v>Period 5</v>
          </cell>
        </row>
        <row r="843">
          <cell r="A843">
            <v>42360</v>
          </cell>
          <cell r="B843" t="str">
            <v>P5 W1</v>
          </cell>
          <cell r="C843" t="str">
            <v>FY16</v>
          </cell>
          <cell r="D843" t="str">
            <v>Period 5</v>
          </cell>
        </row>
        <row r="844">
          <cell r="A844">
            <v>42361</v>
          </cell>
          <cell r="B844" t="str">
            <v>P5 W1</v>
          </cell>
          <cell r="C844" t="str">
            <v>FY16</v>
          </cell>
          <cell r="D844" t="str">
            <v>Period 5</v>
          </cell>
        </row>
        <row r="845">
          <cell r="A845">
            <v>42362</v>
          </cell>
          <cell r="B845" t="str">
            <v>P5 W1</v>
          </cell>
          <cell r="C845" t="str">
            <v>FY16</v>
          </cell>
          <cell r="D845" t="str">
            <v>Period 5</v>
          </cell>
        </row>
        <row r="846">
          <cell r="A846">
            <v>42363</v>
          </cell>
          <cell r="B846" t="str">
            <v>P5 W1</v>
          </cell>
          <cell r="C846" t="str">
            <v>FY16</v>
          </cell>
          <cell r="D846" t="str">
            <v>Period 5</v>
          </cell>
        </row>
        <row r="847">
          <cell r="A847">
            <v>42364</v>
          </cell>
          <cell r="B847" t="str">
            <v>P5 W1</v>
          </cell>
          <cell r="C847" t="str">
            <v>FY16</v>
          </cell>
          <cell r="D847" t="str">
            <v>Period 5</v>
          </cell>
        </row>
        <row r="848">
          <cell r="A848">
            <v>42365</v>
          </cell>
          <cell r="B848" t="str">
            <v>P5 W1</v>
          </cell>
          <cell r="C848" t="str">
            <v>FY16</v>
          </cell>
          <cell r="D848" t="str">
            <v>Period 5</v>
          </cell>
        </row>
        <row r="849">
          <cell r="A849">
            <v>42366</v>
          </cell>
          <cell r="B849" t="str">
            <v>P5 W2</v>
          </cell>
          <cell r="C849" t="str">
            <v>FY16</v>
          </cell>
          <cell r="D849" t="str">
            <v>Period 5</v>
          </cell>
        </row>
        <row r="850">
          <cell r="A850">
            <v>42367</v>
          </cell>
          <cell r="B850" t="str">
            <v>P5 W2</v>
          </cell>
          <cell r="C850" t="str">
            <v>FY16</v>
          </cell>
          <cell r="D850" t="str">
            <v>Period 5</v>
          </cell>
        </row>
        <row r="851">
          <cell r="A851">
            <v>42368</v>
          </cell>
          <cell r="B851" t="str">
            <v>P5 W2</v>
          </cell>
          <cell r="C851" t="str">
            <v>FY16</v>
          </cell>
          <cell r="D851" t="str">
            <v>Period 5</v>
          </cell>
        </row>
        <row r="852">
          <cell r="A852">
            <v>42369</v>
          </cell>
          <cell r="B852" t="str">
            <v>P5 W2</v>
          </cell>
          <cell r="C852" t="str">
            <v>FY16</v>
          </cell>
          <cell r="D852" t="str">
            <v>Period 5</v>
          </cell>
        </row>
        <row r="853">
          <cell r="A853">
            <v>42370</v>
          </cell>
          <cell r="B853" t="str">
            <v>P5 W2</v>
          </cell>
          <cell r="C853" t="str">
            <v>FY16</v>
          </cell>
          <cell r="D853" t="str">
            <v>Period 5</v>
          </cell>
        </row>
        <row r="854">
          <cell r="A854">
            <v>42371</v>
          </cell>
          <cell r="B854" t="str">
            <v>P5 W2</v>
          </cell>
          <cell r="C854" t="str">
            <v>FY16</v>
          </cell>
          <cell r="D854" t="str">
            <v>Period 5</v>
          </cell>
        </row>
        <row r="855">
          <cell r="A855">
            <v>42372</v>
          </cell>
          <cell r="B855" t="str">
            <v>P5 W2</v>
          </cell>
          <cell r="C855" t="str">
            <v>FY16</v>
          </cell>
          <cell r="D855" t="str">
            <v>Period 5</v>
          </cell>
        </row>
        <row r="856">
          <cell r="A856">
            <v>42373</v>
          </cell>
          <cell r="B856" t="str">
            <v>P5 W3</v>
          </cell>
          <cell r="C856" t="str">
            <v>FY16</v>
          </cell>
          <cell r="D856" t="str">
            <v>Period 5</v>
          </cell>
        </row>
        <row r="857">
          <cell r="A857">
            <v>42374</v>
          </cell>
          <cell r="B857" t="str">
            <v>P5 W3</v>
          </cell>
          <cell r="C857" t="str">
            <v>FY16</v>
          </cell>
          <cell r="D857" t="str">
            <v>Period 5</v>
          </cell>
        </row>
        <row r="858">
          <cell r="A858">
            <v>42375</v>
          </cell>
          <cell r="B858" t="str">
            <v>P5 W3</v>
          </cell>
          <cell r="C858" t="str">
            <v>FY16</v>
          </cell>
          <cell r="D858" t="str">
            <v>Period 5</v>
          </cell>
        </row>
        <row r="859">
          <cell r="A859">
            <v>42376</v>
          </cell>
          <cell r="B859" t="str">
            <v>P5 W3</v>
          </cell>
          <cell r="C859" t="str">
            <v>FY16</v>
          </cell>
          <cell r="D859" t="str">
            <v>Period 5</v>
          </cell>
        </row>
        <row r="860">
          <cell r="A860">
            <v>42377</v>
          </cell>
          <cell r="B860" t="str">
            <v>P5 W3</v>
          </cell>
          <cell r="C860" t="str">
            <v>FY16</v>
          </cell>
          <cell r="D860" t="str">
            <v>Period 5</v>
          </cell>
        </row>
        <row r="861">
          <cell r="A861">
            <v>42378</v>
          </cell>
          <cell r="B861" t="str">
            <v>P5 W3</v>
          </cell>
          <cell r="C861" t="str">
            <v>FY16</v>
          </cell>
          <cell r="D861" t="str">
            <v>Period 5</v>
          </cell>
        </row>
        <row r="862">
          <cell r="A862">
            <v>42379</v>
          </cell>
          <cell r="B862" t="str">
            <v>P5 W3</v>
          </cell>
          <cell r="C862" t="str">
            <v>FY16</v>
          </cell>
          <cell r="D862" t="str">
            <v>Period 5</v>
          </cell>
        </row>
        <row r="863">
          <cell r="A863">
            <v>42380</v>
          </cell>
          <cell r="B863" t="str">
            <v>P5 W4</v>
          </cell>
          <cell r="C863" t="str">
            <v>FY16</v>
          </cell>
          <cell r="D863" t="str">
            <v>Period 5</v>
          </cell>
        </row>
        <row r="864">
          <cell r="A864">
            <v>42381</v>
          </cell>
          <cell r="B864" t="str">
            <v>P5 W4</v>
          </cell>
          <cell r="C864" t="str">
            <v>FY16</v>
          </cell>
          <cell r="D864" t="str">
            <v>Period 5</v>
          </cell>
        </row>
        <row r="865">
          <cell r="A865">
            <v>42382</v>
          </cell>
          <cell r="B865" t="str">
            <v>P5 W4</v>
          </cell>
          <cell r="C865" t="str">
            <v>FY16</v>
          </cell>
          <cell r="D865" t="str">
            <v>Period 5</v>
          </cell>
        </row>
        <row r="866">
          <cell r="A866">
            <v>42383</v>
          </cell>
          <cell r="B866" t="str">
            <v>P5 W4</v>
          </cell>
          <cell r="C866" t="str">
            <v>FY16</v>
          </cell>
          <cell r="D866" t="str">
            <v>Period 5</v>
          </cell>
        </row>
        <row r="867">
          <cell r="A867">
            <v>42384</v>
          </cell>
          <cell r="B867" t="str">
            <v>P5 W4</v>
          </cell>
          <cell r="C867" t="str">
            <v>FY16</v>
          </cell>
          <cell r="D867" t="str">
            <v>Period 5</v>
          </cell>
        </row>
        <row r="868">
          <cell r="A868">
            <v>42385</v>
          </cell>
          <cell r="B868" t="str">
            <v>P5 W4</v>
          </cell>
          <cell r="C868" t="str">
            <v>FY16</v>
          </cell>
          <cell r="D868" t="str">
            <v>Period 5</v>
          </cell>
        </row>
        <row r="869">
          <cell r="A869">
            <v>42386</v>
          </cell>
          <cell r="B869" t="str">
            <v>P5 W4</v>
          </cell>
          <cell r="C869" t="str">
            <v>FY16</v>
          </cell>
          <cell r="D869" t="str">
            <v>Period 5</v>
          </cell>
        </row>
        <row r="870">
          <cell r="A870">
            <v>42387</v>
          </cell>
          <cell r="B870" t="str">
            <v>P6 W1</v>
          </cell>
          <cell r="C870" t="str">
            <v>FY16</v>
          </cell>
          <cell r="D870" t="str">
            <v>Period 6</v>
          </cell>
        </row>
        <row r="871">
          <cell r="A871">
            <v>42388</v>
          </cell>
          <cell r="B871" t="str">
            <v>P6 W1</v>
          </cell>
          <cell r="C871" t="str">
            <v>FY16</v>
          </cell>
          <cell r="D871" t="str">
            <v>Period 6</v>
          </cell>
        </row>
        <row r="872">
          <cell r="A872">
            <v>42389</v>
          </cell>
          <cell r="B872" t="str">
            <v>P6 W1</v>
          </cell>
          <cell r="C872" t="str">
            <v>FY16</v>
          </cell>
          <cell r="D872" t="str">
            <v>Period 6</v>
          </cell>
        </row>
        <row r="873">
          <cell r="A873">
            <v>42390</v>
          </cell>
          <cell r="B873" t="str">
            <v>P6 W1</v>
          </cell>
          <cell r="C873" t="str">
            <v>FY16</v>
          </cell>
          <cell r="D873" t="str">
            <v>Period 6</v>
          </cell>
        </row>
        <row r="874">
          <cell r="A874">
            <v>42391</v>
          </cell>
          <cell r="B874" t="str">
            <v>P6 W1</v>
          </cell>
          <cell r="C874" t="str">
            <v>FY16</v>
          </cell>
          <cell r="D874" t="str">
            <v>Period 6</v>
          </cell>
        </row>
        <row r="875">
          <cell r="A875">
            <v>42392</v>
          </cell>
          <cell r="B875" t="str">
            <v>P6 W1</v>
          </cell>
          <cell r="C875" t="str">
            <v>FY16</v>
          </cell>
          <cell r="D875" t="str">
            <v>Period 6</v>
          </cell>
        </row>
        <row r="876">
          <cell r="A876">
            <v>42393</v>
          </cell>
          <cell r="B876" t="str">
            <v>P6 W1</v>
          </cell>
          <cell r="C876" t="str">
            <v>FY16</v>
          </cell>
          <cell r="D876" t="str">
            <v>Period 6</v>
          </cell>
        </row>
        <row r="877">
          <cell r="A877">
            <v>42394</v>
          </cell>
          <cell r="B877" t="str">
            <v>P6 W2</v>
          </cell>
          <cell r="C877" t="str">
            <v>FY16</v>
          </cell>
          <cell r="D877" t="str">
            <v>Period 6</v>
          </cell>
        </row>
        <row r="878">
          <cell r="A878">
            <v>42395</v>
          </cell>
          <cell r="B878" t="str">
            <v>P6 W2</v>
          </cell>
          <cell r="C878" t="str">
            <v>FY16</v>
          </cell>
          <cell r="D878" t="str">
            <v>Period 6</v>
          </cell>
        </row>
        <row r="879">
          <cell r="A879">
            <v>42396</v>
          </cell>
          <cell r="B879" t="str">
            <v>P6 W2</v>
          </cell>
          <cell r="C879" t="str">
            <v>FY16</v>
          </cell>
          <cell r="D879" t="str">
            <v>Period 6</v>
          </cell>
        </row>
        <row r="880">
          <cell r="A880">
            <v>42397</v>
          </cell>
          <cell r="B880" t="str">
            <v>P6 W2</v>
          </cell>
          <cell r="C880" t="str">
            <v>FY16</v>
          </cell>
          <cell r="D880" t="str">
            <v>Period 6</v>
          </cell>
        </row>
        <row r="881">
          <cell r="A881">
            <v>42398</v>
          </cell>
          <cell r="B881" t="str">
            <v>P6 W2</v>
          </cell>
          <cell r="C881" t="str">
            <v>FY16</v>
          </cell>
          <cell r="D881" t="str">
            <v>Period 6</v>
          </cell>
        </row>
        <row r="882">
          <cell r="A882">
            <v>42399</v>
          </cell>
          <cell r="B882" t="str">
            <v>P6 W2</v>
          </cell>
          <cell r="C882" t="str">
            <v>FY16</v>
          </cell>
          <cell r="D882" t="str">
            <v>Period 6</v>
          </cell>
        </row>
        <row r="883">
          <cell r="A883">
            <v>42400</v>
          </cell>
          <cell r="B883" t="str">
            <v>P6 W2</v>
          </cell>
          <cell r="C883" t="str">
            <v>FY16</v>
          </cell>
          <cell r="D883" t="str">
            <v>Period 6</v>
          </cell>
        </row>
        <row r="884">
          <cell r="A884">
            <v>42401</v>
          </cell>
          <cell r="B884" t="str">
            <v>P6 W3</v>
          </cell>
          <cell r="C884" t="str">
            <v>FY16</v>
          </cell>
          <cell r="D884" t="str">
            <v>Period 6</v>
          </cell>
        </row>
        <row r="885">
          <cell r="A885">
            <v>42402</v>
          </cell>
          <cell r="B885" t="str">
            <v>P6 W3</v>
          </cell>
          <cell r="C885" t="str">
            <v>FY16</v>
          </cell>
          <cell r="D885" t="str">
            <v>Period 6</v>
          </cell>
        </row>
        <row r="886">
          <cell r="A886">
            <v>42403</v>
          </cell>
          <cell r="B886" t="str">
            <v>P6 W3</v>
          </cell>
          <cell r="C886" t="str">
            <v>FY16</v>
          </cell>
          <cell r="D886" t="str">
            <v>Period 6</v>
          </cell>
        </row>
        <row r="887">
          <cell r="A887">
            <v>42404</v>
          </cell>
          <cell r="B887" t="str">
            <v>P6 W3</v>
          </cell>
          <cell r="C887" t="str">
            <v>FY16</v>
          </cell>
          <cell r="D887" t="str">
            <v>Period 6</v>
          </cell>
        </row>
        <row r="888">
          <cell r="A888">
            <v>42405</v>
          </cell>
          <cell r="B888" t="str">
            <v>P6 W3</v>
          </cell>
          <cell r="C888" t="str">
            <v>FY16</v>
          </cell>
          <cell r="D888" t="str">
            <v>Period 6</v>
          </cell>
        </row>
        <row r="889">
          <cell r="A889">
            <v>42406</v>
          </cell>
          <cell r="B889" t="str">
            <v>P6 W3</v>
          </cell>
          <cell r="C889" t="str">
            <v>FY16</v>
          </cell>
          <cell r="D889" t="str">
            <v>Period 6</v>
          </cell>
        </row>
        <row r="890">
          <cell r="A890">
            <v>42407</v>
          </cell>
          <cell r="B890" t="str">
            <v>P6 W3</v>
          </cell>
          <cell r="C890" t="str">
            <v>FY16</v>
          </cell>
          <cell r="D890" t="str">
            <v>Period 6</v>
          </cell>
        </row>
        <row r="891">
          <cell r="A891">
            <v>42408</v>
          </cell>
          <cell r="B891" t="str">
            <v>P6 W4</v>
          </cell>
          <cell r="C891" t="str">
            <v>FY16</v>
          </cell>
          <cell r="D891" t="str">
            <v>Period 6</v>
          </cell>
        </row>
        <row r="892">
          <cell r="A892">
            <v>42409</v>
          </cell>
          <cell r="B892" t="str">
            <v>P6 W4</v>
          </cell>
          <cell r="C892" t="str">
            <v>FY16</v>
          </cell>
          <cell r="D892" t="str">
            <v>Period 6</v>
          </cell>
        </row>
        <row r="893">
          <cell r="A893">
            <v>42410</v>
          </cell>
          <cell r="B893" t="str">
            <v>P6 W4</v>
          </cell>
          <cell r="C893" t="str">
            <v>FY16</v>
          </cell>
          <cell r="D893" t="str">
            <v>Period 6</v>
          </cell>
        </row>
        <row r="894">
          <cell r="A894">
            <v>42411</v>
          </cell>
          <cell r="B894" t="str">
            <v>P6 W4</v>
          </cell>
          <cell r="C894" t="str">
            <v>FY16</v>
          </cell>
          <cell r="D894" t="str">
            <v>Period 6</v>
          </cell>
        </row>
        <row r="895">
          <cell r="A895">
            <v>42412</v>
          </cell>
          <cell r="B895" t="str">
            <v>P6 W4</v>
          </cell>
          <cell r="C895" t="str">
            <v>FY16</v>
          </cell>
          <cell r="D895" t="str">
            <v>Period 6</v>
          </cell>
        </row>
        <row r="896">
          <cell r="A896">
            <v>42413</v>
          </cell>
          <cell r="B896" t="str">
            <v>P6 W4</v>
          </cell>
          <cell r="C896" t="str">
            <v>FY16</v>
          </cell>
          <cell r="D896" t="str">
            <v>Period 6</v>
          </cell>
        </row>
        <row r="897">
          <cell r="A897">
            <v>42414</v>
          </cell>
          <cell r="B897" t="str">
            <v>P6 W4</v>
          </cell>
          <cell r="C897" t="str">
            <v>FY16</v>
          </cell>
          <cell r="D897" t="str">
            <v>Period 6</v>
          </cell>
        </row>
        <row r="898">
          <cell r="A898">
            <v>42415</v>
          </cell>
          <cell r="B898" t="str">
            <v>P7 W1</v>
          </cell>
          <cell r="C898" t="str">
            <v>FY16</v>
          </cell>
          <cell r="D898" t="str">
            <v>Period 7</v>
          </cell>
        </row>
        <row r="899">
          <cell r="A899">
            <v>42416</v>
          </cell>
          <cell r="B899" t="str">
            <v>P7 W1</v>
          </cell>
          <cell r="C899" t="str">
            <v>FY16</v>
          </cell>
          <cell r="D899" t="str">
            <v>Period 7</v>
          </cell>
        </row>
        <row r="900">
          <cell r="A900">
            <v>42417</v>
          </cell>
          <cell r="B900" t="str">
            <v>P7 W1</v>
          </cell>
          <cell r="C900" t="str">
            <v>FY16</v>
          </cell>
          <cell r="D900" t="str">
            <v>Period 7</v>
          </cell>
        </row>
        <row r="901">
          <cell r="A901">
            <v>42418</v>
          </cell>
          <cell r="B901" t="str">
            <v>P7 W1</v>
          </cell>
          <cell r="C901" t="str">
            <v>FY16</v>
          </cell>
          <cell r="D901" t="str">
            <v>Period 7</v>
          </cell>
        </row>
        <row r="902">
          <cell r="A902">
            <v>42419</v>
          </cell>
          <cell r="B902" t="str">
            <v>P7 W1</v>
          </cell>
          <cell r="C902" t="str">
            <v>FY16</v>
          </cell>
          <cell r="D902" t="str">
            <v>Period 7</v>
          </cell>
        </row>
        <row r="903">
          <cell r="A903">
            <v>42420</v>
          </cell>
          <cell r="B903" t="str">
            <v>P7 W1</v>
          </cell>
          <cell r="C903" t="str">
            <v>FY16</v>
          </cell>
          <cell r="D903" t="str">
            <v>Period 7</v>
          </cell>
        </row>
        <row r="904">
          <cell r="A904">
            <v>42421</v>
          </cell>
          <cell r="B904" t="str">
            <v>P7 W1</v>
          </cell>
          <cell r="C904" t="str">
            <v>FY16</v>
          </cell>
          <cell r="D904" t="str">
            <v>Period 7</v>
          </cell>
        </row>
        <row r="905">
          <cell r="A905">
            <v>42422</v>
          </cell>
          <cell r="B905" t="str">
            <v>P7 W2</v>
          </cell>
          <cell r="C905" t="str">
            <v>FY16</v>
          </cell>
          <cell r="D905" t="str">
            <v>Period 7</v>
          </cell>
        </row>
        <row r="906">
          <cell r="A906">
            <v>42423</v>
          </cell>
          <cell r="B906" t="str">
            <v>P7 W2</v>
          </cell>
          <cell r="C906" t="str">
            <v>FY16</v>
          </cell>
          <cell r="D906" t="str">
            <v>Period 7</v>
          </cell>
        </row>
        <row r="907">
          <cell r="A907">
            <v>42424</v>
          </cell>
          <cell r="B907" t="str">
            <v>P7 W2</v>
          </cell>
          <cell r="C907" t="str">
            <v>FY16</v>
          </cell>
          <cell r="D907" t="str">
            <v>Period 7</v>
          </cell>
        </row>
        <row r="908">
          <cell r="A908">
            <v>42425</v>
          </cell>
          <cell r="B908" t="str">
            <v>P7 W2</v>
          </cell>
          <cell r="C908" t="str">
            <v>FY16</v>
          </cell>
          <cell r="D908" t="str">
            <v>Period 7</v>
          </cell>
        </row>
        <row r="909">
          <cell r="A909">
            <v>42426</v>
          </cell>
          <cell r="B909" t="str">
            <v>P7 W2</v>
          </cell>
          <cell r="C909" t="str">
            <v>FY16</v>
          </cell>
          <cell r="D909" t="str">
            <v>Period 7</v>
          </cell>
        </row>
        <row r="910">
          <cell r="A910">
            <v>42427</v>
          </cell>
          <cell r="B910" t="str">
            <v>P7 W2</v>
          </cell>
          <cell r="C910" t="str">
            <v>FY16</v>
          </cell>
          <cell r="D910" t="str">
            <v>Period 7</v>
          </cell>
        </row>
        <row r="911">
          <cell r="A911">
            <v>42428</v>
          </cell>
          <cell r="B911" t="str">
            <v>P7 W2</v>
          </cell>
          <cell r="C911" t="str">
            <v>FY16</v>
          </cell>
          <cell r="D911" t="str">
            <v>Period 7</v>
          </cell>
        </row>
        <row r="912">
          <cell r="A912">
            <v>42429</v>
          </cell>
          <cell r="B912" t="str">
            <v>P7 W3</v>
          </cell>
          <cell r="C912" t="str">
            <v>FY16</v>
          </cell>
          <cell r="D912" t="str">
            <v>Period 7</v>
          </cell>
        </row>
        <row r="913">
          <cell r="A913">
            <v>42430</v>
          </cell>
          <cell r="B913" t="str">
            <v>P7 W3</v>
          </cell>
          <cell r="C913" t="str">
            <v>FY16</v>
          </cell>
          <cell r="D913" t="str">
            <v>Period 7</v>
          </cell>
        </row>
        <row r="914">
          <cell r="A914">
            <v>42431</v>
          </cell>
          <cell r="B914" t="str">
            <v>P7 W3</v>
          </cell>
          <cell r="C914" t="str">
            <v>FY16</v>
          </cell>
          <cell r="D914" t="str">
            <v>Period 7</v>
          </cell>
        </row>
        <row r="915">
          <cell r="A915">
            <v>42432</v>
          </cell>
          <cell r="B915" t="str">
            <v>P7 W3</v>
          </cell>
          <cell r="C915" t="str">
            <v>FY16</v>
          </cell>
          <cell r="D915" t="str">
            <v>Period 7</v>
          </cell>
        </row>
        <row r="916">
          <cell r="A916">
            <v>42433</v>
          </cell>
          <cell r="B916" t="str">
            <v>P7 W3</v>
          </cell>
          <cell r="C916" t="str">
            <v>FY16</v>
          </cell>
          <cell r="D916" t="str">
            <v>Period 7</v>
          </cell>
        </row>
        <row r="917">
          <cell r="A917">
            <v>42434</v>
          </cell>
          <cell r="B917" t="str">
            <v>P7 W3</v>
          </cell>
          <cell r="C917" t="str">
            <v>FY16</v>
          </cell>
          <cell r="D917" t="str">
            <v>Period 7</v>
          </cell>
        </row>
        <row r="918">
          <cell r="A918">
            <v>42435</v>
          </cell>
          <cell r="B918" t="str">
            <v>P7 W3</v>
          </cell>
          <cell r="C918" t="str">
            <v>FY16</v>
          </cell>
          <cell r="D918" t="str">
            <v>Period 7</v>
          </cell>
        </row>
        <row r="919">
          <cell r="A919">
            <v>42436</v>
          </cell>
          <cell r="B919" t="str">
            <v>P7 W4</v>
          </cell>
          <cell r="C919" t="str">
            <v>FY16</v>
          </cell>
          <cell r="D919" t="str">
            <v>Period 7</v>
          </cell>
        </row>
        <row r="920">
          <cell r="A920">
            <v>42437</v>
          </cell>
          <cell r="B920" t="str">
            <v>P7 W4</v>
          </cell>
          <cell r="C920" t="str">
            <v>FY16</v>
          </cell>
          <cell r="D920" t="str">
            <v>Period 7</v>
          </cell>
        </row>
        <row r="921">
          <cell r="A921">
            <v>42438</v>
          </cell>
          <cell r="B921" t="str">
            <v>P7 W4</v>
          </cell>
          <cell r="C921" t="str">
            <v>FY16</v>
          </cell>
          <cell r="D921" t="str">
            <v>Period 7</v>
          </cell>
        </row>
        <row r="922">
          <cell r="A922">
            <v>42439</v>
          </cell>
          <cell r="B922" t="str">
            <v>P7 W4</v>
          </cell>
          <cell r="C922" t="str">
            <v>FY16</v>
          </cell>
          <cell r="D922" t="str">
            <v>Period 7</v>
          </cell>
        </row>
        <row r="923">
          <cell r="A923">
            <v>42440</v>
          </cell>
          <cell r="B923" t="str">
            <v>P7 W4</v>
          </cell>
          <cell r="C923" t="str">
            <v>FY16</v>
          </cell>
          <cell r="D923" t="str">
            <v>Period 7</v>
          </cell>
        </row>
        <row r="924">
          <cell r="A924">
            <v>42441</v>
          </cell>
          <cell r="B924" t="str">
            <v>P7 W4</v>
          </cell>
          <cell r="C924" t="str">
            <v>FY16</v>
          </cell>
          <cell r="D924" t="str">
            <v>Period 7</v>
          </cell>
        </row>
        <row r="925">
          <cell r="A925">
            <v>42442</v>
          </cell>
          <cell r="B925" t="str">
            <v>P7 W4</v>
          </cell>
          <cell r="C925" t="str">
            <v>FY16</v>
          </cell>
          <cell r="D925" t="str">
            <v>Period 7</v>
          </cell>
        </row>
        <row r="926">
          <cell r="A926">
            <v>42443</v>
          </cell>
          <cell r="B926" t="str">
            <v>P8 W1</v>
          </cell>
          <cell r="C926" t="str">
            <v>FY16</v>
          </cell>
          <cell r="D926" t="str">
            <v>Period 8</v>
          </cell>
        </row>
        <row r="927">
          <cell r="A927">
            <v>42444</v>
          </cell>
          <cell r="B927" t="str">
            <v>P8 W1</v>
          </cell>
          <cell r="C927" t="str">
            <v>FY16</v>
          </cell>
          <cell r="D927" t="str">
            <v>Period 8</v>
          </cell>
        </row>
        <row r="928">
          <cell r="A928">
            <v>42445</v>
          </cell>
          <cell r="B928" t="str">
            <v>P8 W1</v>
          </cell>
          <cell r="C928" t="str">
            <v>FY16</v>
          </cell>
          <cell r="D928" t="str">
            <v>Period 8</v>
          </cell>
        </row>
        <row r="929">
          <cell r="A929">
            <v>42446</v>
          </cell>
          <cell r="B929" t="str">
            <v>P8 W1</v>
          </cell>
          <cell r="C929" t="str">
            <v>FY16</v>
          </cell>
          <cell r="D929" t="str">
            <v>Period 8</v>
          </cell>
        </row>
        <row r="930">
          <cell r="A930">
            <v>42447</v>
          </cell>
          <cell r="B930" t="str">
            <v>P8 W1</v>
          </cell>
          <cell r="C930" t="str">
            <v>FY16</v>
          </cell>
          <cell r="D930" t="str">
            <v>Period 8</v>
          </cell>
        </row>
        <row r="931">
          <cell r="A931">
            <v>42448</v>
          </cell>
          <cell r="B931" t="str">
            <v>P8 W1</v>
          </cell>
          <cell r="C931" t="str">
            <v>FY16</v>
          </cell>
          <cell r="D931" t="str">
            <v>Period 8</v>
          </cell>
        </row>
        <row r="932">
          <cell r="A932">
            <v>42449</v>
          </cell>
          <cell r="B932" t="str">
            <v>P8 W1</v>
          </cell>
          <cell r="C932" t="str">
            <v>FY16</v>
          </cell>
          <cell r="D932" t="str">
            <v>Period 8</v>
          </cell>
        </row>
        <row r="933">
          <cell r="A933">
            <v>42450</v>
          </cell>
          <cell r="B933" t="str">
            <v>P8 W2</v>
          </cell>
          <cell r="C933" t="str">
            <v>FY16</v>
          </cell>
          <cell r="D933" t="str">
            <v>Period 8</v>
          </cell>
        </row>
        <row r="934">
          <cell r="A934">
            <v>42451</v>
          </cell>
          <cell r="B934" t="str">
            <v>P8 W2</v>
          </cell>
          <cell r="C934" t="str">
            <v>FY16</v>
          </cell>
          <cell r="D934" t="str">
            <v>Period 8</v>
          </cell>
        </row>
        <row r="935">
          <cell r="A935">
            <v>42452</v>
          </cell>
          <cell r="B935" t="str">
            <v>P8 W2</v>
          </cell>
          <cell r="C935" t="str">
            <v>FY16</v>
          </cell>
          <cell r="D935" t="str">
            <v>Period 8</v>
          </cell>
        </row>
        <row r="936">
          <cell r="A936">
            <v>42453</v>
          </cell>
          <cell r="B936" t="str">
            <v>P8 W2</v>
          </cell>
          <cell r="C936" t="str">
            <v>FY16</v>
          </cell>
          <cell r="D936" t="str">
            <v>Period 8</v>
          </cell>
        </row>
        <row r="937">
          <cell r="A937">
            <v>42454</v>
          </cell>
          <cell r="B937" t="str">
            <v>P8 W2</v>
          </cell>
          <cell r="C937" t="str">
            <v>FY16</v>
          </cell>
          <cell r="D937" t="str">
            <v>Period 8</v>
          </cell>
        </row>
        <row r="938">
          <cell r="A938">
            <v>42455</v>
          </cell>
          <cell r="B938" t="str">
            <v>P8 W2</v>
          </cell>
          <cell r="C938" t="str">
            <v>FY16</v>
          </cell>
          <cell r="D938" t="str">
            <v>Period 8</v>
          </cell>
        </row>
        <row r="939">
          <cell r="A939">
            <v>42456</v>
          </cell>
          <cell r="B939" t="str">
            <v>P8 W2</v>
          </cell>
          <cell r="C939" t="str">
            <v>FY16</v>
          </cell>
          <cell r="D939" t="str">
            <v>Period 8</v>
          </cell>
        </row>
        <row r="940">
          <cell r="A940">
            <v>42457</v>
          </cell>
          <cell r="B940" t="str">
            <v>P8 W3</v>
          </cell>
          <cell r="C940" t="str">
            <v>FY16</v>
          </cell>
          <cell r="D940" t="str">
            <v>Period 8</v>
          </cell>
        </row>
        <row r="941">
          <cell r="A941">
            <v>42458</v>
          </cell>
          <cell r="B941" t="str">
            <v>P8 W3</v>
          </cell>
          <cell r="C941" t="str">
            <v>FY16</v>
          </cell>
          <cell r="D941" t="str">
            <v>Period 8</v>
          </cell>
        </row>
        <row r="942">
          <cell r="A942">
            <v>42459</v>
          </cell>
          <cell r="B942" t="str">
            <v>P8 W3</v>
          </cell>
          <cell r="C942" t="str">
            <v>FY16</v>
          </cell>
          <cell r="D942" t="str">
            <v>Period 8</v>
          </cell>
        </row>
        <row r="943">
          <cell r="A943">
            <v>42460</v>
          </cell>
          <cell r="B943" t="str">
            <v>P8 W3</v>
          </cell>
          <cell r="C943" t="str">
            <v>FY16</v>
          </cell>
          <cell r="D943" t="str">
            <v>Period 8</v>
          </cell>
        </row>
        <row r="944">
          <cell r="A944">
            <v>42461</v>
          </cell>
          <cell r="B944" t="str">
            <v>P8 W3</v>
          </cell>
          <cell r="C944" t="str">
            <v>FY16</v>
          </cell>
          <cell r="D944" t="str">
            <v>Period 8</v>
          </cell>
        </row>
        <row r="945">
          <cell r="A945">
            <v>42462</v>
          </cell>
          <cell r="B945" t="str">
            <v>P8 W3</v>
          </cell>
          <cell r="C945" t="str">
            <v>FY16</v>
          </cell>
          <cell r="D945" t="str">
            <v>Period 8</v>
          </cell>
        </row>
        <row r="946">
          <cell r="A946">
            <v>42463</v>
          </cell>
          <cell r="B946" t="str">
            <v>P8 W3</v>
          </cell>
          <cell r="C946" t="str">
            <v>FY16</v>
          </cell>
          <cell r="D946" t="str">
            <v>Period 8</v>
          </cell>
        </row>
        <row r="947">
          <cell r="A947">
            <v>42464</v>
          </cell>
          <cell r="B947" t="str">
            <v>P8 W4</v>
          </cell>
          <cell r="C947" t="str">
            <v>FY16</v>
          </cell>
          <cell r="D947" t="str">
            <v>Period 8</v>
          </cell>
        </row>
        <row r="948">
          <cell r="A948">
            <v>42465</v>
          </cell>
          <cell r="B948" t="str">
            <v>P8 W4</v>
          </cell>
          <cell r="C948" t="str">
            <v>FY16</v>
          </cell>
          <cell r="D948" t="str">
            <v>Period 8</v>
          </cell>
        </row>
        <row r="949">
          <cell r="A949">
            <v>42466</v>
          </cell>
          <cell r="B949" t="str">
            <v>P8 W4</v>
          </cell>
          <cell r="C949" t="str">
            <v>FY16</v>
          </cell>
          <cell r="D949" t="str">
            <v>Period 8</v>
          </cell>
        </row>
        <row r="950">
          <cell r="A950">
            <v>42467</v>
          </cell>
          <cell r="B950" t="str">
            <v>P8 W4</v>
          </cell>
          <cell r="C950" t="str">
            <v>FY16</v>
          </cell>
          <cell r="D950" t="str">
            <v>Period 8</v>
          </cell>
        </row>
        <row r="951">
          <cell r="A951">
            <v>42468</v>
          </cell>
          <cell r="B951" t="str">
            <v>P8 W4</v>
          </cell>
          <cell r="C951" t="str">
            <v>FY16</v>
          </cell>
          <cell r="D951" t="str">
            <v>Period 8</v>
          </cell>
        </row>
        <row r="952">
          <cell r="A952">
            <v>42469</v>
          </cell>
          <cell r="B952" t="str">
            <v>P8 W4</v>
          </cell>
          <cell r="C952" t="str">
            <v>FY16</v>
          </cell>
          <cell r="D952" t="str">
            <v>Period 8</v>
          </cell>
        </row>
        <row r="953">
          <cell r="A953">
            <v>42470</v>
          </cell>
          <cell r="B953" t="str">
            <v>P8 W4</v>
          </cell>
          <cell r="C953" t="str">
            <v>FY16</v>
          </cell>
          <cell r="D953" t="str">
            <v>Period 8</v>
          </cell>
        </row>
        <row r="954">
          <cell r="A954">
            <v>42471</v>
          </cell>
          <cell r="B954" t="str">
            <v>P9 W1</v>
          </cell>
          <cell r="C954" t="str">
            <v>FY16</v>
          </cell>
          <cell r="D954" t="str">
            <v>Period 9</v>
          </cell>
        </row>
        <row r="955">
          <cell r="A955">
            <v>42472</v>
          </cell>
          <cell r="B955" t="str">
            <v>P9 W1</v>
          </cell>
          <cell r="C955" t="str">
            <v>FY16</v>
          </cell>
          <cell r="D955" t="str">
            <v>Period 9</v>
          </cell>
        </row>
        <row r="956">
          <cell r="A956">
            <v>42473</v>
          </cell>
          <cell r="B956" t="str">
            <v>P9 W1</v>
          </cell>
          <cell r="C956" t="str">
            <v>FY16</v>
          </cell>
          <cell r="D956" t="str">
            <v>Period 9</v>
          </cell>
        </row>
        <row r="957">
          <cell r="A957">
            <v>42474</v>
          </cell>
          <cell r="B957" t="str">
            <v>P9 W1</v>
          </cell>
          <cell r="C957" t="str">
            <v>FY16</v>
          </cell>
          <cell r="D957" t="str">
            <v>Period 9</v>
          </cell>
        </row>
        <row r="958">
          <cell r="A958">
            <v>42475</v>
          </cell>
          <cell r="B958" t="str">
            <v>P9 W1</v>
          </cell>
          <cell r="C958" t="str">
            <v>FY16</v>
          </cell>
          <cell r="D958" t="str">
            <v>Period 9</v>
          </cell>
        </row>
        <row r="959">
          <cell r="A959">
            <v>42476</v>
          </cell>
          <cell r="B959" t="str">
            <v>P9 W1</v>
          </cell>
          <cell r="C959" t="str">
            <v>FY16</v>
          </cell>
          <cell r="D959" t="str">
            <v>Period 9</v>
          </cell>
        </row>
        <row r="960">
          <cell r="A960">
            <v>42477</v>
          </cell>
          <cell r="B960" t="str">
            <v>P9 W1</v>
          </cell>
          <cell r="C960" t="str">
            <v>FY16</v>
          </cell>
          <cell r="D960" t="str">
            <v>Period 9</v>
          </cell>
        </row>
        <row r="961">
          <cell r="A961">
            <v>42478</v>
          </cell>
          <cell r="B961" t="str">
            <v>P9 W2</v>
          </cell>
          <cell r="C961" t="str">
            <v>FY16</v>
          </cell>
          <cell r="D961" t="str">
            <v>Period 9</v>
          </cell>
        </row>
        <row r="962">
          <cell r="A962">
            <v>42479</v>
          </cell>
          <cell r="B962" t="str">
            <v>P9 W2</v>
          </cell>
          <cell r="C962" t="str">
            <v>FY16</v>
          </cell>
          <cell r="D962" t="str">
            <v>Period 9</v>
          </cell>
        </row>
        <row r="963">
          <cell r="A963">
            <v>42480</v>
          </cell>
          <cell r="B963" t="str">
            <v>P9 W2</v>
          </cell>
          <cell r="C963" t="str">
            <v>FY16</v>
          </cell>
          <cell r="D963" t="str">
            <v>Period 9</v>
          </cell>
        </row>
        <row r="964">
          <cell r="A964">
            <v>42481</v>
          </cell>
          <cell r="B964" t="str">
            <v>P9 W2</v>
          </cell>
          <cell r="C964" t="str">
            <v>FY16</v>
          </cell>
          <cell r="D964" t="str">
            <v>Period 9</v>
          </cell>
        </row>
        <row r="965">
          <cell r="A965">
            <v>42482</v>
          </cell>
          <cell r="B965" t="str">
            <v>P9 W2</v>
          </cell>
          <cell r="C965" t="str">
            <v>FY16</v>
          </cell>
          <cell r="D965" t="str">
            <v>Period 9</v>
          </cell>
        </row>
        <row r="966">
          <cell r="A966">
            <v>42483</v>
          </cell>
          <cell r="B966" t="str">
            <v>P9 W2</v>
          </cell>
          <cell r="C966" t="str">
            <v>FY16</v>
          </cell>
          <cell r="D966" t="str">
            <v>Period 9</v>
          </cell>
        </row>
        <row r="967">
          <cell r="A967">
            <v>42484</v>
          </cell>
          <cell r="B967" t="str">
            <v>P9 W2</v>
          </cell>
          <cell r="C967" t="str">
            <v>FY16</v>
          </cell>
          <cell r="D967" t="str">
            <v>Period 9</v>
          </cell>
        </row>
        <row r="968">
          <cell r="A968">
            <v>42485</v>
          </cell>
          <cell r="B968" t="str">
            <v>P9 W3</v>
          </cell>
          <cell r="C968" t="str">
            <v>FY16</v>
          </cell>
          <cell r="D968" t="str">
            <v>Period 9</v>
          </cell>
        </row>
        <row r="969">
          <cell r="A969">
            <v>42486</v>
          </cell>
          <cell r="B969" t="str">
            <v>P9 W3</v>
          </cell>
          <cell r="C969" t="str">
            <v>FY16</v>
          </cell>
          <cell r="D969" t="str">
            <v>Period 9</v>
          </cell>
        </row>
        <row r="970">
          <cell r="A970">
            <v>42487</v>
          </cell>
          <cell r="B970" t="str">
            <v>P9 W3</v>
          </cell>
          <cell r="C970" t="str">
            <v>FY16</v>
          </cell>
          <cell r="D970" t="str">
            <v>Period 9</v>
          </cell>
        </row>
        <row r="971">
          <cell r="A971">
            <v>42488</v>
          </cell>
          <cell r="B971" t="str">
            <v>P9 W3</v>
          </cell>
          <cell r="C971" t="str">
            <v>FY16</v>
          </cell>
          <cell r="D971" t="str">
            <v>Period 9</v>
          </cell>
        </row>
        <row r="972">
          <cell r="A972">
            <v>42489</v>
          </cell>
          <cell r="B972" t="str">
            <v>P9 W3</v>
          </cell>
          <cell r="C972" t="str">
            <v>FY16</v>
          </cell>
          <cell r="D972" t="str">
            <v>Period 9</v>
          </cell>
        </row>
        <row r="973">
          <cell r="A973">
            <v>42490</v>
          </cell>
          <cell r="B973" t="str">
            <v>P9 W3</v>
          </cell>
          <cell r="C973" t="str">
            <v>FY16</v>
          </cell>
          <cell r="D973" t="str">
            <v>Period 9</v>
          </cell>
        </row>
        <row r="974">
          <cell r="A974">
            <v>42491</v>
          </cell>
          <cell r="B974" t="str">
            <v>P9 W3</v>
          </cell>
          <cell r="C974" t="str">
            <v>FY16</v>
          </cell>
          <cell r="D974" t="str">
            <v>Period 9</v>
          </cell>
        </row>
        <row r="975">
          <cell r="A975">
            <v>42492</v>
          </cell>
          <cell r="B975" t="str">
            <v>P9 W4</v>
          </cell>
          <cell r="C975" t="str">
            <v>FY16</v>
          </cell>
          <cell r="D975" t="str">
            <v>Period 9</v>
          </cell>
        </row>
        <row r="976">
          <cell r="A976">
            <v>42493</v>
          </cell>
          <cell r="B976" t="str">
            <v>P9 W4</v>
          </cell>
          <cell r="C976" t="str">
            <v>FY16</v>
          </cell>
          <cell r="D976" t="str">
            <v>Period 9</v>
          </cell>
        </row>
        <row r="977">
          <cell r="A977">
            <v>42494</v>
          </cell>
          <cell r="B977" t="str">
            <v>P9 W4</v>
          </cell>
          <cell r="C977" t="str">
            <v>FY16</v>
          </cell>
          <cell r="D977" t="str">
            <v>Period 9</v>
          </cell>
        </row>
        <row r="978">
          <cell r="A978">
            <v>42495</v>
          </cell>
          <cell r="B978" t="str">
            <v>P9 W4</v>
          </cell>
          <cell r="C978" t="str">
            <v>FY16</v>
          </cell>
          <cell r="D978" t="str">
            <v>Period 9</v>
          </cell>
        </row>
        <row r="979">
          <cell r="A979">
            <v>42496</v>
          </cell>
          <cell r="B979" t="str">
            <v>P9 W4</v>
          </cell>
          <cell r="C979" t="str">
            <v>FY16</v>
          </cell>
          <cell r="D979" t="str">
            <v>Period 9</v>
          </cell>
        </row>
        <row r="980">
          <cell r="A980">
            <v>42497</v>
          </cell>
          <cell r="B980" t="str">
            <v>P9 W4</v>
          </cell>
          <cell r="C980" t="str">
            <v>FY16</v>
          </cell>
          <cell r="D980" t="str">
            <v>Period 9</v>
          </cell>
        </row>
        <row r="981">
          <cell r="A981">
            <v>42498</v>
          </cell>
          <cell r="B981" t="str">
            <v>P9 W4</v>
          </cell>
          <cell r="C981" t="str">
            <v>FY16</v>
          </cell>
          <cell r="D981" t="str">
            <v>Period 9</v>
          </cell>
        </row>
        <row r="982">
          <cell r="A982">
            <v>42499</v>
          </cell>
          <cell r="B982" t="str">
            <v>P10 W1</v>
          </cell>
          <cell r="C982" t="str">
            <v>FY16</v>
          </cell>
          <cell r="D982" t="str">
            <v>Period 10</v>
          </cell>
        </row>
        <row r="983">
          <cell r="A983">
            <v>42500</v>
          </cell>
          <cell r="B983" t="str">
            <v>P10 W1</v>
          </cell>
          <cell r="C983" t="str">
            <v>FY16</v>
          </cell>
          <cell r="D983" t="str">
            <v>Period 10</v>
          </cell>
        </row>
        <row r="984">
          <cell r="A984">
            <v>42501</v>
          </cell>
          <cell r="B984" t="str">
            <v>P10 W1</v>
          </cell>
          <cell r="C984" t="str">
            <v>FY16</v>
          </cell>
          <cell r="D984" t="str">
            <v>Period 10</v>
          </cell>
        </row>
        <row r="985">
          <cell r="A985">
            <v>42502</v>
          </cell>
          <cell r="B985" t="str">
            <v>P10 W1</v>
          </cell>
          <cell r="C985" t="str">
            <v>FY16</v>
          </cell>
          <cell r="D985" t="str">
            <v>Period 10</v>
          </cell>
        </row>
        <row r="986">
          <cell r="A986">
            <v>42503</v>
          </cell>
          <cell r="B986" t="str">
            <v>P10 W1</v>
          </cell>
          <cell r="C986" t="str">
            <v>FY16</v>
          </cell>
          <cell r="D986" t="str">
            <v>Period 10</v>
          </cell>
        </row>
        <row r="987">
          <cell r="A987">
            <v>42504</v>
          </cell>
          <cell r="B987" t="str">
            <v>P10 W1</v>
          </cell>
          <cell r="C987" t="str">
            <v>FY16</v>
          </cell>
          <cell r="D987" t="str">
            <v>Period 10</v>
          </cell>
        </row>
        <row r="988">
          <cell r="A988">
            <v>42505</v>
          </cell>
          <cell r="B988" t="str">
            <v>P10 W1</v>
          </cell>
          <cell r="C988" t="str">
            <v>FY16</v>
          </cell>
          <cell r="D988" t="str">
            <v>Period 10</v>
          </cell>
        </row>
        <row r="989">
          <cell r="A989">
            <v>42506</v>
          </cell>
          <cell r="B989" t="str">
            <v>P10 W2</v>
          </cell>
          <cell r="C989" t="str">
            <v>FY16</v>
          </cell>
          <cell r="D989" t="str">
            <v>Period 10</v>
          </cell>
        </row>
        <row r="990">
          <cell r="A990">
            <v>42507</v>
          </cell>
          <cell r="B990" t="str">
            <v>P10 W2</v>
          </cell>
          <cell r="C990" t="str">
            <v>FY16</v>
          </cell>
          <cell r="D990" t="str">
            <v>Period 10</v>
          </cell>
        </row>
        <row r="991">
          <cell r="A991">
            <v>42508</v>
          </cell>
          <cell r="B991" t="str">
            <v>P10 W2</v>
          </cell>
          <cell r="C991" t="str">
            <v>FY16</v>
          </cell>
          <cell r="D991" t="str">
            <v>Period 10</v>
          </cell>
        </row>
        <row r="992">
          <cell r="A992">
            <v>42509</v>
          </cell>
          <cell r="B992" t="str">
            <v>P10 W2</v>
          </cell>
          <cell r="C992" t="str">
            <v>FY16</v>
          </cell>
          <cell r="D992" t="str">
            <v>Period 10</v>
          </cell>
        </row>
        <row r="993">
          <cell r="A993">
            <v>42510</v>
          </cell>
          <cell r="B993" t="str">
            <v>P10 W2</v>
          </cell>
          <cell r="C993" t="str">
            <v>FY16</v>
          </cell>
          <cell r="D993" t="str">
            <v>Period 10</v>
          </cell>
        </row>
        <row r="994">
          <cell r="A994">
            <v>42511</v>
          </cell>
          <cell r="B994" t="str">
            <v>P10 W2</v>
          </cell>
          <cell r="C994" t="str">
            <v>FY16</v>
          </cell>
          <cell r="D994" t="str">
            <v>Period 10</v>
          </cell>
        </row>
        <row r="995">
          <cell r="A995">
            <v>42512</v>
          </cell>
          <cell r="B995" t="str">
            <v>P10 W2</v>
          </cell>
          <cell r="C995" t="str">
            <v>FY16</v>
          </cell>
          <cell r="D995" t="str">
            <v>Period 10</v>
          </cell>
        </row>
        <row r="996">
          <cell r="A996">
            <v>42513</v>
          </cell>
          <cell r="B996" t="str">
            <v>P10 W3</v>
          </cell>
          <cell r="C996" t="str">
            <v>FY16</v>
          </cell>
          <cell r="D996" t="str">
            <v>Period 10</v>
          </cell>
        </row>
        <row r="997">
          <cell r="A997">
            <v>42514</v>
          </cell>
          <cell r="B997" t="str">
            <v>P10 W3</v>
          </cell>
          <cell r="C997" t="str">
            <v>FY16</v>
          </cell>
          <cell r="D997" t="str">
            <v>Period 10</v>
          </cell>
        </row>
        <row r="998">
          <cell r="A998">
            <v>42515</v>
          </cell>
          <cell r="B998" t="str">
            <v>P10 W3</v>
          </cell>
          <cell r="C998" t="str">
            <v>FY16</v>
          </cell>
          <cell r="D998" t="str">
            <v>Period 10</v>
          </cell>
        </row>
        <row r="999">
          <cell r="A999">
            <v>42516</v>
          </cell>
          <cell r="B999" t="str">
            <v>P10 W3</v>
          </cell>
          <cell r="C999" t="str">
            <v>FY16</v>
          </cell>
          <cell r="D999" t="str">
            <v>Period 10</v>
          </cell>
        </row>
        <row r="1000">
          <cell r="A1000">
            <v>42517</v>
          </cell>
          <cell r="B1000" t="str">
            <v>P10 W3</v>
          </cell>
          <cell r="C1000" t="str">
            <v>FY16</v>
          </cell>
          <cell r="D1000" t="str">
            <v>Period 10</v>
          </cell>
        </row>
        <row r="1001">
          <cell r="A1001">
            <v>42518</v>
          </cell>
          <cell r="B1001" t="str">
            <v>P10 W3</v>
          </cell>
          <cell r="C1001" t="str">
            <v>FY16</v>
          </cell>
          <cell r="D1001" t="str">
            <v>Period 10</v>
          </cell>
        </row>
        <row r="1002">
          <cell r="A1002">
            <v>42519</v>
          </cell>
          <cell r="B1002" t="str">
            <v>P10 W3</v>
          </cell>
          <cell r="C1002" t="str">
            <v>FY16</v>
          </cell>
          <cell r="D1002" t="str">
            <v>Period 10</v>
          </cell>
        </row>
        <row r="1003">
          <cell r="A1003">
            <v>42520</v>
          </cell>
          <cell r="B1003" t="str">
            <v>P10 W4</v>
          </cell>
          <cell r="C1003" t="str">
            <v>FY16</v>
          </cell>
          <cell r="D1003" t="str">
            <v>Period 10</v>
          </cell>
        </row>
        <row r="1004">
          <cell r="A1004">
            <v>42521</v>
          </cell>
          <cell r="B1004" t="str">
            <v>P10 W4</v>
          </cell>
          <cell r="C1004" t="str">
            <v>FY16</v>
          </cell>
          <cell r="D1004" t="str">
            <v>Period 10</v>
          </cell>
        </row>
        <row r="1005">
          <cell r="A1005">
            <v>42522</v>
          </cell>
          <cell r="B1005" t="str">
            <v>P10 W4</v>
          </cell>
          <cell r="C1005" t="str">
            <v>FY16</v>
          </cell>
          <cell r="D1005" t="str">
            <v>Period 10</v>
          </cell>
        </row>
        <row r="1006">
          <cell r="A1006">
            <v>42523</v>
          </cell>
          <cell r="B1006" t="str">
            <v>P10 W4</v>
          </cell>
          <cell r="C1006" t="str">
            <v>FY16</v>
          </cell>
          <cell r="D1006" t="str">
            <v>Period 10</v>
          </cell>
        </row>
        <row r="1007">
          <cell r="A1007">
            <v>42524</v>
          </cell>
          <cell r="B1007" t="str">
            <v>P10 W4</v>
          </cell>
          <cell r="C1007" t="str">
            <v>FY16</v>
          </cell>
          <cell r="D1007" t="str">
            <v>Period 10</v>
          </cell>
        </row>
        <row r="1008">
          <cell r="A1008">
            <v>42525</v>
          </cell>
          <cell r="B1008" t="str">
            <v>P10 W4</v>
          </cell>
          <cell r="C1008" t="str">
            <v>FY16</v>
          </cell>
          <cell r="D1008" t="str">
            <v>Period 10</v>
          </cell>
        </row>
        <row r="1009">
          <cell r="A1009">
            <v>42526</v>
          </cell>
          <cell r="B1009" t="str">
            <v>P10 W4</v>
          </cell>
          <cell r="C1009" t="str">
            <v>FY16</v>
          </cell>
          <cell r="D1009" t="str">
            <v>Period 10</v>
          </cell>
        </row>
        <row r="1010">
          <cell r="A1010">
            <v>42527</v>
          </cell>
          <cell r="B1010" t="str">
            <v>P11 W1</v>
          </cell>
          <cell r="C1010" t="str">
            <v>FY16</v>
          </cell>
          <cell r="D1010" t="str">
            <v>Period 11</v>
          </cell>
        </row>
        <row r="1011">
          <cell r="A1011">
            <v>42528</v>
          </cell>
          <cell r="B1011" t="str">
            <v>P11 W1</v>
          </cell>
          <cell r="C1011" t="str">
            <v>FY16</v>
          </cell>
          <cell r="D1011" t="str">
            <v>Period 11</v>
          </cell>
        </row>
        <row r="1012">
          <cell r="A1012">
            <v>42529</v>
          </cell>
          <cell r="B1012" t="str">
            <v>P11 W1</v>
          </cell>
          <cell r="C1012" t="str">
            <v>FY16</v>
          </cell>
          <cell r="D1012" t="str">
            <v>Period 11</v>
          </cell>
        </row>
        <row r="1013">
          <cell r="A1013">
            <v>42530</v>
          </cell>
          <cell r="B1013" t="str">
            <v>P11 W1</v>
          </cell>
          <cell r="C1013" t="str">
            <v>FY16</v>
          </cell>
          <cell r="D1013" t="str">
            <v>Period 11</v>
          </cell>
        </row>
        <row r="1014">
          <cell r="A1014">
            <v>42531</v>
          </cell>
          <cell r="B1014" t="str">
            <v>P11 W1</v>
          </cell>
          <cell r="C1014" t="str">
            <v>FY16</v>
          </cell>
          <cell r="D1014" t="str">
            <v>Period 11</v>
          </cell>
        </row>
        <row r="1015">
          <cell r="A1015">
            <v>42532</v>
          </cell>
          <cell r="B1015" t="str">
            <v>P11 W1</v>
          </cell>
          <cell r="C1015" t="str">
            <v>FY16</v>
          </cell>
          <cell r="D1015" t="str">
            <v>Period 11</v>
          </cell>
        </row>
        <row r="1016">
          <cell r="A1016">
            <v>42533</v>
          </cell>
          <cell r="B1016" t="str">
            <v>P11 W1</v>
          </cell>
          <cell r="C1016" t="str">
            <v>FY16</v>
          </cell>
          <cell r="D1016" t="str">
            <v>Period 11</v>
          </cell>
        </row>
        <row r="1017">
          <cell r="A1017">
            <v>42534</v>
          </cell>
          <cell r="B1017" t="str">
            <v>P11 W2</v>
          </cell>
          <cell r="C1017" t="str">
            <v>FY16</v>
          </cell>
          <cell r="D1017" t="str">
            <v>Period 11</v>
          </cell>
        </row>
        <row r="1018">
          <cell r="A1018">
            <v>42535</v>
          </cell>
          <cell r="B1018" t="str">
            <v>P11 W2</v>
          </cell>
          <cell r="C1018" t="str">
            <v>FY16</v>
          </cell>
          <cell r="D1018" t="str">
            <v>Period 11</v>
          </cell>
        </row>
        <row r="1019">
          <cell r="A1019">
            <v>42536</v>
          </cell>
          <cell r="B1019" t="str">
            <v>P11 W2</v>
          </cell>
          <cell r="C1019" t="str">
            <v>FY16</v>
          </cell>
          <cell r="D1019" t="str">
            <v>Period 11</v>
          </cell>
        </row>
        <row r="1020">
          <cell r="A1020">
            <v>42537</v>
          </cell>
          <cell r="B1020" t="str">
            <v>P11 W2</v>
          </cell>
          <cell r="C1020" t="str">
            <v>FY16</v>
          </cell>
          <cell r="D1020" t="str">
            <v>Period 11</v>
          </cell>
        </row>
        <row r="1021">
          <cell r="A1021">
            <v>42538</v>
          </cell>
          <cell r="B1021" t="str">
            <v>P11 W2</v>
          </cell>
          <cell r="C1021" t="str">
            <v>FY16</v>
          </cell>
          <cell r="D1021" t="str">
            <v>Period 11</v>
          </cell>
        </row>
        <row r="1022">
          <cell r="A1022">
            <v>42539</v>
          </cell>
          <cell r="B1022" t="str">
            <v>P11 W2</v>
          </cell>
          <cell r="C1022" t="str">
            <v>FY16</v>
          </cell>
          <cell r="D1022" t="str">
            <v>Period 11</v>
          </cell>
        </row>
        <row r="1023">
          <cell r="A1023">
            <v>42540</v>
          </cell>
          <cell r="B1023" t="str">
            <v>P11 W2</v>
          </cell>
          <cell r="C1023" t="str">
            <v>FY16</v>
          </cell>
          <cell r="D1023" t="str">
            <v>Period 11</v>
          </cell>
        </row>
        <row r="1024">
          <cell r="A1024">
            <v>42541</v>
          </cell>
          <cell r="B1024" t="str">
            <v>P11 W3</v>
          </cell>
          <cell r="C1024" t="str">
            <v>FY16</v>
          </cell>
          <cell r="D1024" t="str">
            <v>Period 11</v>
          </cell>
        </row>
        <row r="1025">
          <cell r="A1025">
            <v>42542</v>
          </cell>
          <cell r="B1025" t="str">
            <v>P11 W3</v>
          </cell>
          <cell r="C1025" t="str">
            <v>FY16</v>
          </cell>
          <cell r="D1025" t="str">
            <v>Period 11</v>
          </cell>
        </row>
        <row r="1026">
          <cell r="A1026">
            <v>42543</v>
          </cell>
          <cell r="B1026" t="str">
            <v>P11 W3</v>
          </cell>
          <cell r="C1026" t="str">
            <v>FY16</v>
          </cell>
          <cell r="D1026" t="str">
            <v>Period 11</v>
          </cell>
        </row>
        <row r="1027">
          <cell r="A1027">
            <v>42544</v>
          </cell>
          <cell r="B1027" t="str">
            <v>P11 W3</v>
          </cell>
          <cell r="C1027" t="str">
            <v>FY16</v>
          </cell>
          <cell r="D1027" t="str">
            <v>Period 11</v>
          </cell>
        </row>
        <row r="1028">
          <cell r="A1028">
            <v>42545</v>
          </cell>
          <cell r="B1028" t="str">
            <v>P11 W3</v>
          </cell>
          <cell r="C1028" t="str">
            <v>FY16</v>
          </cell>
          <cell r="D1028" t="str">
            <v>Period 11</v>
          </cell>
        </row>
        <row r="1029">
          <cell r="A1029">
            <v>42546</v>
          </cell>
          <cell r="B1029" t="str">
            <v>P11 W3</v>
          </cell>
          <cell r="C1029" t="str">
            <v>FY16</v>
          </cell>
          <cell r="D1029" t="str">
            <v>Period 11</v>
          </cell>
        </row>
        <row r="1030">
          <cell r="A1030">
            <v>42547</v>
          </cell>
          <cell r="B1030" t="str">
            <v>P11 W3</v>
          </cell>
          <cell r="C1030" t="str">
            <v>FY16</v>
          </cell>
          <cell r="D1030" t="str">
            <v>Period 11</v>
          </cell>
        </row>
        <row r="1031">
          <cell r="A1031">
            <v>42548</v>
          </cell>
          <cell r="B1031" t="str">
            <v>P11 W4</v>
          </cell>
          <cell r="C1031" t="str">
            <v>FY16</v>
          </cell>
          <cell r="D1031" t="str">
            <v>Period 11</v>
          </cell>
        </row>
        <row r="1032">
          <cell r="A1032">
            <v>42549</v>
          </cell>
          <cell r="B1032" t="str">
            <v>P11 W4</v>
          </cell>
          <cell r="C1032" t="str">
            <v>FY16</v>
          </cell>
          <cell r="D1032" t="str">
            <v>Period 11</v>
          </cell>
        </row>
        <row r="1033">
          <cell r="A1033">
            <v>42550</v>
          </cell>
          <cell r="B1033" t="str">
            <v>P11 W4</v>
          </cell>
          <cell r="C1033" t="str">
            <v>FY16</v>
          </cell>
          <cell r="D1033" t="str">
            <v>Period 11</v>
          </cell>
        </row>
        <row r="1034">
          <cell r="A1034">
            <v>42551</v>
          </cell>
          <cell r="B1034" t="str">
            <v>P11 W4</v>
          </cell>
          <cell r="C1034" t="str">
            <v>FY16</v>
          </cell>
          <cell r="D1034" t="str">
            <v>Period 11</v>
          </cell>
        </row>
        <row r="1035">
          <cell r="A1035">
            <v>42552</v>
          </cell>
          <cell r="B1035" t="str">
            <v>P11 W4</v>
          </cell>
          <cell r="C1035" t="str">
            <v>FY16</v>
          </cell>
          <cell r="D1035" t="str">
            <v>Period 11</v>
          </cell>
        </row>
        <row r="1036">
          <cell r="A1036">
            <v>42553</v>
          </cell>
          <cell r="B1036" t="str">
            <v>P11 W4</v>
          </cell>
          <cell r="C1036" t="str">
            <v>FY16</v>
          </cell>
          <cell r="D1036" t="str">
            <v>Period 11</v>
          </cell>
        </row>
        <row r="1037">
          <cell r="A1037">
            <v>42554</v>
          </cell>
          <cell r="B1037" t="str">
            <v>P11 W4</v>
          </cell>
          <cell r="C1037" t="str">
            <v>FY16</v>
          </cell>
          <cell r="D1037" t="str">
            <v>Period 11</v>
          </cell>
        </row>
        <row r="1038">
          <cell r="A1038">
            <v>42555</v>
          </cell>
          <cell r="B1038" t="str">
            <v>P12 W1</v>
          </cell>
          <cell r="C1038" t="str">
            <v>FY16</v>
          </cell>
          <cell r="D1038" t="str">
            <v>Period 12</v>
          </cell>
        </row>
        <row r="1039">
          <cell r="A1039">
            <v>42556</v>
          </cell>
          <cell r="B1039" t="str">
            <v>P12 W1</v>
          </cell>
          <cell r="C1039" t="str">
            <v>FY16</v>
          </cell>
          <cell r="D1039" t="str">
            <v>Period 12</v>
          </cell>
        </row>
        <row r="1040">
          <cell r="A1040">
            <v>42557</v>
          </cell>
          <cell r="B1040" t="str">
            <v>P12 W1</v>
          </cell>
          <cell r="C1040" t="str">
            <v>FY16</v>
          </cell>
          <cell r="D1040" t="str">
            <v>Period 12</v>
          </cell>
        </row>
        <row r="1041">
          <cell r="A1041">
            <v>42558</v>
          </cell>
          <cell r="B1041" t="str">
            <v>P12 W1</v>
          </cell>
          <cell r="C1041" t="str">
            <v>FY16</v>
          </cell>
          <cell r="D1041" t="str">
            <v>Period 12</v>
          </cell>
        </row>
        <row r="1042">
          <cell r="A1042">
            <v>42559</v>
          </cell>
          <cell r="B1042" t="str">
            <v>P12 W1</v>
          </cell>
          <cell r="C1042" t="str">
            <v>FY16</v>
          </cell>
          <cell r="D1042" t="str">
            <v>Period 12</v>
          </cell>
        </row>
        <row r="1043">
          <cell r="A1043">
            <v>42560</v>
          </cell>
          <cell r="B1043" t="str">
            <v>P12 W1</v>
          </cell>
          <cell r="C1043" t="str">
            <v>FY16</v>
          </cell>
          <cell r="D1043" t="str">
            <v>Period 12</v>
          </cell>
        </row>
        <row r="1044">
          <cell r="A1044">
            <v>42561</v>
          </cell>
          <cell r="B1044" t="str">
            <v>P12 W1</v>
          </cell>
          <cell r="C1044" t="str">
            <v>FY16</v>
          </cell>
          <cell r="D1044" t="str">
            <v>Period 12</v>
          </cell>
        </row>
        <row r="1045">
          <cell r="A1045">
            <v>42562</v>
          </cell>
          <cell r="B1045" t="str">
            <v>P12 W2</v>
          </cell>
          <cell r="C1045" t="str">
            <v>FY16</v>
          </cell>
          <cell r="D1045" t="str">
            <v>Period 12</v>
          </cell>
        </row>
        <row r="1046">
          <cell r="A1046">
            <v>42563</v>
          </cell>
          <cell r="B1046" t="str">
            <v>P12 W2</v>
          </cell>
          <cell r="C1046" t="str">
            <v>FY16</v>
          </cell>
          <cell r="D1046" t="str">
            <v>Period 12</v>
          </cell>
        </row>
        <row r="1047">
          <cell r="A1047">
            <v>42564</v>
          </cell>
          <cell r="B1047" t="str">
            <v>P12 W2</v>
          </cell>
          <cell r="C1047" t="str">
            <v>FY16</v>
          </cell>
          <cell r="D1047" t="str">
            <v>Period 12</v>
          </cell>
        </row>
        <row r="1048">
          <cell r="A1048">
            <v>42565</v>
          </cell>
          <cell r="B1048" t="str">
            <v>P12 W2</v>
          </cell>
          <cell r="C1048" t="str">
            <v>FY16</v>
          </cell>
          <cell r="D1048" t="str">
            <v>Period 12</v>
          </cell>
        </row>
        <row r="1049">
          <cell r="A1049">
            <v>42566</v>
          </cell>
          <cell r="B1049" t="str">
            <v>P12 W2</v>
          </cell>
          <cell r="C1049" t="str">
            <v>FY16</v>
          </cell>
          <cell r="D1049" t="str">
            <v>Period 12</v>
          </cell>
        </row>
        <row r="1050">
          <cell r="A1050">
            <v>42567</v>
          </cell>
          <cell r="B1050" t="str">
            <v>P12 W2</v>
          </cell>
          <cell r="C1050" t="str">
            <v>FY16</v>
          </cell>
          <cell r="D1050" t="str">
            <v>Period 12</v>
          </cell>
        </row>
        <row r="1051">
          <cell r="A1051">
            <v>42568</v>
          </cell>
          <cell r="B1051" t="str">
            <v>P12 W2</v>
          </cell>
          <cell r="C1051" t="str">
            <v>FY16</v>
          </cell>
          <cell r="D1051" t="str">
            <v>Period 12</v>
          </cell>
        </row>
        <row r="1052">
          <cell r="A1052">
            <v>42569</v>
          </cell>
          <cell r="B1052" t="str">
            <v>P12 W3</v>
          </cell>
          <cell r="C1052" t="str">
            <v>FY16</v>
          </cell>
          <cell r="D1052" t="str">
            <v>Period 12</v>
          </cell>
        </row>
        <row r="1053">
          <cell r="A1053">
            <v>42570</v>
          </cell>
          <cell r="B1053" t="str">
            <v>P12 W3</v>
          </cell>
          <cell r="C1053" t="str">
            <v>FY16</v>
          </cell>
          <cell r="D1053" t="str">
            <v>Period 12</v>
          </cell>
        </row>
        <row r="1054">
          <cell r="A1054">
            <v>42571</v>
          </cell>
          <cell r="B1054" t="str">
            <v>P12 W3</v>
          </cell>
          <cell r="C1054" t="str">
            <v>FY16</v>
          </cell>
          <cell r="D1054" t="str">
            <v>Period 12</v>
          </cell>
        </row>
        <row r="1055">
          <cell r="A1055">
            <v>42572</v>
          </cell>
          <cell r="B1055" t="str">
            <v>P12 W3</v>
          </cell>
          <cell r="C1055" t="str">
            <v>FY16</v>
          </cell>
          <cell r="D1055" t="str">
            <v>Period 12</v>
          </cell>
        </row>
        <row r="1056">
          <cell r="A1056">
            <v>42573</v>
          </cell>
          <cell r="B1056" t="str">
            <v>P12 W3</v>
          </cell>
          <cell r="C1056" t="str">
            <v>FY16</v>
          </cell>
          <cell r="D1056" t="str">
            <v>Period 12</v>
          </cell>
        </row>
        <row r="1057">
          <cell r="A1057">
            <v>42574</v>
          </cell>
          <cell r="B1057" t="str">
            <v>P12 W3</v>
          </cell>
          <cell r="C1057" t="str">
            <v>FY16</v>
          </cell>
          <cell r="D1057" t="str">
            <v>Period 12</v>
          </cell>
        </row>
        <row r="1058">
          <cell r="A1058">
            <v>42575</v>
          </cell>
          <cell r="B1058" t="str">
            <v>P12 W3</v>
          </cell>
          <cell r="C1058" t="str">
            <v>FY16</v>
          </cell>
          <cell r="D1058" t="str">
            <v>Period 12</v>
          </cell>
        </row>
        <row r="1059">
          <cell r="A1059">
            <v>42576</v>
          </cell>
          <cell r="B1059" t="str">
            <v>P12 W4</v>
          </cell>
          <cell r="C1059" t="str">
            <v>FY16</v>
          </cell>
          <cell r="D1059" t="str">
            <v>Period 12</v>
          </cell>
        </row>
        <row r="1060">
          <cell r="A1060">
            <v>42577</v>
          </cell>
          <cell r="B1060" t="str">
            <v>P12 W4</v>
          </cell>
          <cell r="C1060" t="str">
            <v>FY16</v>
          </cell>
          <cell r="D1060" t="str">
            <v>Period 12</v>
          </cell>
        </row>
        <row r="1061">
          <cell r="A1061">
            <v>42578</v>
          </cell>
          <cell r="B1061" t="str">
            <v>P12 W4</v>
          </cell>
          <cell r="C1061" t="str">
            <v>FY16</v>
          </cell>
          <cell r="D1061" t="str">
            <v>Period 12</v>
          </cell>
        </row>
        <row r="1062">
          <cell r="A1062">
            <v>42579</v>
          </cell>
          <cell r="B1062" t="str">
            <v>P12 W4</v>
          </cell>
          <cell r="C1062" t="str">
            <v>FY16</v>
          </cell>
          <cell r="D1062" t="str">
            <v>Period 12</v>
          </cell>
        </row>
        <row r="1063">
          <cell r="A1063">
            <v>42580</v>
          </cell>
          <cell r="B1063" t="str">
            <v>P12 W4</v>
          </cell>
          <cell r="C1063" t="str">
            <v>FY16</v>
          </cell>
          <cell r="D1063" t="str">
            <v>Period 12</v>
          </cell>
        </row>
        <row r="1064">
          <cell r="A1064">
            <v>42581</v>
          </cell>
          <cell r="B1064" t="str">
            <v>P12 W4</v>
          </cell>
          <cell r="C1064" t="str">
            <v>FY16</v>
          </cell>
          <cell r="D1064" t="str">
            <v>Period 12</v>
          </cell>
        </row>
        <row r="1065">
          <cell r="A1065">
            <v>42582</v>
          </cell>
          <cell r="B1065" t="str">
            <v>P12 W4</v>
          </cell>
          <cell r="C1065" t="str">
            <v>FY16</v>
          </cell>
          <cell r="D1065" t="str">
            <v>Period 12</v>
          </cell>
        </row>
        <row r="1066">
          <cell r="A1066">
            <v>42583</v>
          </cell>
          <cell r="B1066" t="str">
            <v>P13 W1</v>
          </cell>
          <cell r="C1066" t="str">
            <v>FY16</v>
          </cell>
          <cell r="D1066" t="str">
            <v>Period 13</v>
          </cell>
        </row>
        <row r="1067">
          <cell r="A1067">
            <v>42584</v>
          </cell>
          <cell r="B1067" t="str">
            <v>P13 W1</v>
          </cell>
          <cell r="C1067" t="str">
            <v>FY16</v>
          </cell>
          <cell r="D1067" t="str">
            <v>Period 13</v>
          </cell>
        </row>
        <row r="1068">
          <cell r="A1068">
            <v>42585</v>
          </cell>
          <cell r="B1068" t="str">
            <v>P13 W1</v>
          </cell>
          <cell r="C1068" t="str">
            <v>FY16</v>
          </cell>
          <cell r="D1068" t="str">
            <v>Period 13</v>
          </cell>
        </row>
        <row r="1069">
          <cell r="A1069">
            <v>42586</v>
          </cell>
          <cell r="B1069" t="str">
            <v>P13 W1</v>
          </cell>
          <cell r="C1069" t="str">
            <v>FY16</v>
          </cell>
          <cell r="D1069" t="str">
            <v>Period 13</v>
          </cell>
        </row>
        <row r="1070">
          <cell r="A1070">
            <v>42587</v>
          </cell>
          <cell r="B1070" t="str">
            <v>P13 W1</v>
          </cell>
          <cell r="C1070" t="str">
            <v>FY16</v>
          </cell>
          <cell r="D1070" t="str">
            <v>Period 13</v>
          </cell>
        </row>
        <row r="1071">
          <cell r="A1071">
            <v>42588</v>
          </cell>
          <cell r="B1071" t="str">
            <v>P13 W1</v>
          </cell>
          <cell r="C1071" t="str">
            <v>FY16</v>
          </cell>
          <cell r="D1071" t="str">
            <v>Period 13</v>
          </cell>
        </row>
        <row r="1072">
          <cell r="A1072">
            <v>42589</v>
          </cell>
          <cell r="B1072" t="str">
            <v>P13 W1</v>
          </cell>
          <cell r="C1072" t="str">
            <v>FY16</v>
          </cell>
          <cell r="D1072" t="str">
            <v>Period 13</v>
          </cell>
        </row>
        <row r="1073">
          <cell r="A1073">
            <v>42590</v>
          </cell>
          <cell r="B1073" t="str">
            <v>P13 W2</v>
          </cell>
          <cell r="C1073" t="str">
            <v>FY16</v>
          </cell>
          <cell r="D1073" t="str">
            <v>Period 13</v>
          </cell>
        </row>
        <row r="1074">
          <cell r="A1074">
            <v>42591</v>
          </cell>
          <cell r="B1074" t="str">
            <v>P13 W2</v>
          </cell>
          <cell r="C1074" t="str">
            <v>FY16</v>
          </cell>
          <cell r="D1074" t="str">
            <v>Period 13</v>
          </cell>
        </row>
        <row r="1075">
          <cell r="A1075">
            <v>42592</v>
          </cell>
          <cell r="B1075" t="str">
            <v>P13 W2</v>
          </cell>
          <cell r="C1075" t="str">
            <v>FY16</v>
          </cell>
          <cell r="D1075" t="str">
            <v>Period 13</v>
          </cell>
        </row>
        <row r="1076">
          <cell r="A1076">
            <v>42593</v>
          </cell>
          <cell r="B1076" t="str">
            <v>P13 W2</v>
          </cell>
          <cell r="C1076" t="str">
            <v>FY16</v>
          </cell>
          <cell r="D1076" t="str">
            <v>Period 13</v>
          </cell>
        </row>
        <row r="1077">
          <cell r="A1077">
            <v>42594</v>
          </cell>
          <cell r="B1077" t="str">
            <v>P13 W2</v>
          </cell>
          <cell r="C1077" t="str">
            <v>FY16</v>
          </cell>
          <cell r="D1077" t="str">
            <v>Period 13</v>
          </cell>
        </row>
        <row r="1078">
          <cell r="A1078">
            <v>42595</v>
          </cell>
          <cell r="B1078" t="str">
            <v>P13 W2</v>
          </cell>
          <cell r="C1078" t="str">
            <v>FY16</v>
          </cell>
          <cell r="D1078" t="str">
            <v>Period 13</v>
          </cell>
        </row>
        <row r="1079">
          <cell r="A1079">
            <v>42596</v>
          </cell>
          <cell r="B1079" t="str">
            <v>P13 W2</v>
          </cell>
          <cell r="C1079" t="str">
            <v>FY16</v>
          </cell>
          <cell r="D1079" t="str">
            <v>Period 13</v>
          </cell>
        </row>
        <row r="1080">
          <cell r="A1080">
            <v>42597</v>
          </cell>
          <cell r="B1080" t="str">
            <v>P13 W3</v>
          </cell>
          <cell r="C1080" t="str">
            <v>FY16</v>
          </cell>
          <cell r="D1080" t="str">
            <v>Period 13</v>
          </cell>
        </row>
        <row r="1081">
          <cell r="A1081">
            <v>42598</v>
          </cell>
          <cell r="B1081" t="str">
            <v>P13 W3</v>
          </cell>
          <cell r="C1081" t="str">
            <v>FY16</v>
          </cell>
          <cell r="D1081" t="str">
            <v>Period 13</v>
          </cell>
        </row>
        <row r="1082">
          <cell r="A1082">
            <v>42599</v>
          </cell>
          <cell r="B1082" t="str">
            <v>P13 W3</v>
          </cell>
          <cell r="C1082" t="str">
            <v>FY16</v>
          </cell>
          <cell r="D1082" t="str">
            <v>Period 13</v>
          </cell>
        </row>
        <row r="1083">
          <cell r="A1083">
            <v>42600</v>
          </cell>
          <cell r="B1083" t="str">
            <v>P13 W3</v>
          </cell>
          <cell r="C1083" t="str">
            <v>FY16</v>
          </cell>
          <cell r="D1083" t="str">
            <v>Period 13</v>
          </cell>
        </row>
        <row r="1084">
          <cell r="A1084">
            <v>42601</v>
          </cell>
          <cell r="B1084" t="str">
            <v>P13 W3</v>
          </cell>
          <cell r="C1084" t="str">
            <v>FY16</v>
          </cell>
          <cell r="D1084" t="str">
            <v>Period 13</v>
          </cell>
        </row>
        <row r="1085">
          <cell r="A1085">
            <v>42602</v>
          </cell>
          <cell r="B1085" t="str">
            <v>P13 W3</v>
          </cell>
          <cell r="C1085" t="str">
            <v>FY16</v>
          </cell>
          <cell r="D1085" t="str">
            <v>Period 13</v>
          </cell>
        </row>
        <row r="1086">
          <cell r="A1086">
            <v>42603</v>
          </cell>
          <cell r="B1086" t="str">
            <v>P13 W3</v>
          </cell>
          <cell r="C1086" t="str">
            <v>FY16</v>
          </cell>
          <cell r="D1086" t="str">
            <v>Period 13</v>
          </cell>
        </row>
        <row r="1087">
          <cell r="A1087">
            <v>42604</v>
          </cell>
          <cell r="B1087" t="str">
            <v>P13 W4</v>
          </cell>
          <cell r="C1087" t="str">
            <v>FY16</v>
          </cell>
          <cell r="D1087" t="str">
            <v>Period 13</v>
          </cell>
        </row>
        <row r="1088">
          <cell r="A1088">
            <v>42605</v>
          </cell>
          <cell r="B1088" t="str">
            <v>P13 W4</v>
          </cell>
          <cell r="C1088" t="str">
            <v>FY16</v>
          </cell>
          <cell r="D1088" t="str">
            <v>Period 13</v>
          </cell>
        </row>
        <row r="1089">
          <cell r="A1089">
            <v>42606</v>
          </cell>
          <cell r="B1089" t="str">
            <v>P13 W4</v>
          </cell>
          <cell r="C1089" t="str">
            <v>FY16</v>
          </cell>
          <cell r="D1089" t="str">
            <v>Period 13</v>
          </cell>
        </row>
        <row r="1090">
          <cell r="A1090">
            <v>42607</v>
          </cell>
          <cell r="B1090" t="str">
            <v>P13 W4</v>
          </cell>
          <cell r="C1090" t="str">
            <v>FY16</v>
          </cell>
          <cell r="D1090" t="str">
            <v>Period 13</v>
          </cell>
        </row>
        <row r="1091">
          <cell r="A1091">
            <v>42608</v>
          </cell>
          <cell r="B1091" t="str">
            <v>P13 W4</v>
          </cell>
          <cell r="C1091" t="str">
            <v>FY16</v>
          </cell>
          <cell r="D1091" t="str">
            <v>Period 13</v>
          </cell>
        </row>
        <row r="1092">
          <cell r="A1092">
            <v>42609</v>
          </cell>
          <cell r="B1092" t="str">
            <v>P13 W4</v>
          </cell>
          <cell r="C1092" t="str">
            <v>FY16</v>
          </cell>
          <cell r="D1092" t="str">
            <v>Period 13</v>
          </cell>
        </row>
        <row r="1093">
          <cell r="A1093">
            <v>42610</v>
          </cell>
          <cell r="B1093" t="str">
            <v>P13 W4</v>
          </cell>
          <cell r="C1093" t="str">
            <v>FY16</v>
          </cell>
          <cell r="D1093" t="str">
            <v>Period 13</v>
          </cell>
        </row>
        <row r="1094">
          <cell r="A1094">
            <v>42611</v>
          </cell>
          <cell r="B1094" t="str">
            <v>P1 W1</v>
          </cell>
          <cell r="C1094" t="str">
            <v>FY17</v>
          </cell>
          <cell r="D1094" t="str">
            <v>Period 1</v>
          </cell>
        </row>
        <row r="1095">
          <cell r="A1095">
            <v>42612</v>
          </cell>
          <cell r="B1095" t="str">
            <v>P1 W1</v>
          </cell>
          <cell r="C1095" t="str">
            <v>FY17</v>
          </cell>
          <cell r="D1095" t="str">
            <v>Period 1</v>
          </cell>
        </row>
        <row r="1096">
          <cell r="A1096">
            <v>42613</v>
          </cell>
          <cell r="B1096" t="str">
            <v>P1 W1</v>
          </cell>
          <cell r="C1096" t="str">
            <v>FY17</v>
          </cell>
          <cell r="D1096" t="str">
            <v>Period 1</v>
          </cell>
        </row>
        <row r="1097">
          <cell r="A1097">
            <v>42614</v>
          </cell>
          <cell r="B1097" t="str">
            <v>P1 W1</v>
          </cell>
          <cell r="C1097" t="str">
            <v>FY17</v>
          </cell>
          <cell r="D1097" t="str">
            <v>Period 1</v>
          </cell>
        </row>
        <row r="1098">
          <cell r="A1098">
            <v>42615</v>
          </cell>
          <cell r="B1098" t="str">
            <v>P1 W1</v>
          </cell>
          <cell r="C1098" t="str">
            <v>FY17</v>
          </cell>
          <cell r="D1098" t="str">
            <v>Period 1</v>
          </cell>
        </row>
        <row r="1099">
          <cell r="A1099">
            <v>42616</v>
          </cell>
          <cell r="B1099" t="str">
            <v>P1 W1</v>
          </cell>
          <cell r="C1099" t="str">
            <v>FY17</v>
          </cell>
          <cell r="D1099" t="str">
            <v>Period 1</v>
          </cell>
        </row>
        <row r="1100">
          <cell r="A1100">
            <v>42617</v>
          </cell>
          <cell r="B1100" t="str">
            <v>P1 W1</v>
          </cell>
          <cell r="C1100" t="str">
            <v>FY17</v>
          </cell>
          <cell r="D1100" t="str">
            <v>Period 1</v>
          </cell>
        </row>
        <row r="1101">
          <cell r="A1101">
            <v>42618</v>
          </cell>
          <cell r="B1101" t="str">
            <v>P1 W2</v>
          </cell>
          <cell r="C1101" t="str">
            <v>FY17</v>
          </cell>
          <cell r="D1101" t="str">
            <v>Period 1</v>
          </cell>
        </row>
        <row r="1102">
          <cell r="A1102">
            <v>42619</v>
          </cell>
          <cell r="B1102" t="str">
            <v>P1 W2</v>
          </cell>
          <cell r="C1102" t="str">
            <v>FY17</v>
          </cell>
          <cell r="D1102" t="str">
            <v>Period 1</v>
          </cell>
        </row>
        <row r="1103">
          <cell r="A1103">
            <v>42620</v>
          </cell>
          <cell r="B1103" t="str">
            <v>P1 W2</v>
          </cell>
          <cell r="C1103" t="str">
            <v>FY17</v>
          </cell>
          <cell r="D1103" t="str">
            <v>Period 1</v>
          </cell>
        </row>
        <row r="1104">
          <cell r="A1104">
            <v>42621</v>
          </cell>
          <cell r="B1104" t="str">
            <v>P1 W2</v>
          </cell>
          <cell r="C1104" t="str">
            <v>FY17</v>
          </cell>
          <cell r="D1104" t="str">
            <v>Period 1</v>
          </cell>
        </row>
        <row r="1105">
          <cell r="A1105">
            <v>42622</v>
          </cell>
          <cell r="B1105" t="str">
            <v>P1 W2</v>
          </cell>
          <cell r="C1105" t="str">
            <v>FY17</v>
          </cell>
          <cell r="D1105" t="str">
            <v>Period 1</v>
          </cell>
        </row>
        <row r="1106">
          <cell r="A1106">
            <v>42623</v>
          </cell>
          <cell r="B1106" t="str">
            <v>P1 W2</v>
          </cell>
          <cell r="C1106" t="str">
            <v>FY17</v>
          </cell>
          <cell r="D1106" t="str">
            <v>Period 1</v>
          </cell>
        </row>
        <row r="1107">
          <cell r="A1107">
            <v>42624</v>
          </cell>
          <cell r="B1107" t="str">
            <v>P1 W2</v>
          </cell>
          <cell r="C1107" t="str">
            <v>FY17</v>
          </cell>
          <cell r="D1107" t="str">
            <v>Period 1</v>
          </cell>
        </row>
        <row r="1108">
          <cell r="A1108">
            <v>42625</v>
          </cell>
          <cell r="B1108" t="str">
            <v>P1 W3</v>
          </cell>
          <cell r="C1108" t="str">
            <v>FY17</v>
          </cell>
          <cell r="D1108" t="str">
            <v>Period 1</v>
          </cell>
        </row>
        <row r="1109">
          <cell r="A1109">
            <v>42626</v>
          </cell>
          <cell r="B1109" t="str">
            <v>P1 W3</v>
          </cell>
          <cell r="C1109" t="str">
            <v>FY17</v>
          </cell>
          <cell r="D1109" t="str">
            <v>Period 1</v>
          </cell>
        </row>
        <row r="1110">
          <cell r="A1110">
            <v>42627</v>
          </cell>
          <cell r="B1110" t="str">
            <v>P1 W3</v>
          </cell>
          <cell r="C1110" t="str">
            <v>FY17</v>
          </cell>
          <cell r="D1110" t="str">
            <v>Period 1</v>
          </cell>
        </row>
        <row r="1111">
          <cell r="A1111">
            <v>42628</v>
          </cell>
          <cell r="B1111" t="str">
            <v>P1 W3</v>
          </cell>
          <cell r="C1111" t="str">
            <v>FY17</v>
          </cell>
          <cell r="D1111" t="str">
            <v>Period 1</v>
          </cell>
        </row>
        <row r="1112">
          <cell r="A1112">
            <v>42629</v>
          </cell>
          <cell r="B1112" t="str">
            <v>P1 W3</v>
          </cell>
          <cell r="C1112" t="str">
            <v>FY17</v>
          </cell>
          <cell r="D1112" t="str">
            <v>Period 1</v>
          </cell>
        </row>
        <row r="1113">
          <cell r="A1113">
            <v>42630</v>
          </cell>
          <cell r="B1113" t="str">
            <v>P1 W3</v>
          </cell>
          <cell r="C1113" t="str">
            <v>FY17</v>
          </cell>
          <cell r="D1113" t="str">
            <v>Period 1</v>
          </cell>
        </row>
        <row r="1114">
          <cell r="A1114">
            <v>42631</v>
          </cell>
          <cell r="B1114" t="str">
            <v>P1 W3</v>
          </cell>
          <cell r="C1114" t="str">
            <v>FY17</v>
          </cell>
          <cell r="D1114" t="str">
            <v>Period 1</v>
          </cell>
        </row>
        <row r="1115">
          <cell r="A1115">
            <v>42632</v>
          </cell>
          <cell r="B1115" t="str">
            <v>P1 W4</v>
          </cell>
          <cell r="C1115" t="str">
            <v>FY17</v>
          </cell>
          <cell r="D1115" t="str">
            <v>Period 1</v>
          </cell>
        </row>
        <row r="1116">
          <cell r="A1116">
            <v>42633</v>
          </cell>
          <cell r="B1116" t="str">
            <v>P1 W4</v>
          </cell>
          <cell r="C1116" t="str">
            <v>FY17</v>
          </cell>
          <cell r="D1116" t="str">
            <v>Period 1</v>
          </cell>
        </row>
        <row r="1117">
          <cell r="A1117">
            <v>42634</v>
          </cell>
          <cell r="B1117" t="str">
            <v>P1 W4</v>
          </cell>
          <cell r="C1117" t="str">
            <v>FY17</v>
          </cell>
          <cell r="D1117" t="str">
            <v>Period 1</v>
          </cell>
        </row>
        <row r="1118">
          <cell r="A1118">
            <v>42635</v>
          </cell>
          <cell r="B1118" t="str">
            <v>P1 W4</v>
          </cell>
          <cell r="C1118" t="str">
            <v>FY17</v>
          </cell>
          <cell r="D1118" t="str">
            <v>Period 1</v>
          </cell>
        </row>
        <row r="1119">
          <cell r="A1119">
            <v>42636</v>
          </cell>
          <cell r="B1119" t="str">
            <v>P1 W4</v>
          </cell>
          <cell r="C1119" t="str">
            <v>FY17</v>
          </cell>
          <cell r="D1119" t="str">
            <v>Period 1</v>
          </cell>
        </row>
        <row r="1120">
          <cell r="A1120">
            <v>42637</v>
          </cell>
          <cell r="B1120" t="str">
            <v>P1 W4</v>
          </cell>
          <cell r="C1120" t="str">
            <v>FY17</v>
          </cell>
          <cell r="D1120" t="str">
            <v>Period 1</v>
          </cell>
        </row>
        <row r="1121">
          <cell r="A1121">
            <v>42638</v>
          </cell>
          <cell r="B1121" t="str">
            <v>P1 W4</v>
          </cell>
          <cell r="C1121" t="str">
            <v>FY17</v>
          </cell>
          <cell r="D1121" t="str">
            <v>Period 1</v>
          </cell>
        </row>
        <row r="1122">
          <cell r="A1122">
            <v>42639</v>
          </cell>
          <cell r="B1122" t="str">
            <v>P2 W1</v>
          </cell>
          <cell r="C1122" t="str">
            <v>FY17</v>
          </cell>
          <cell r="D1122" t="str">
            <v>Period 2</v>
          </cell>
        </row>
        <row r="1123">
          <cell r="A1123">
            <v>42640</v>
          </cell>
          <cell r="B1123" t="str">
            <v>P2 W1</v>
          </cell>
          <cell r="C1123" t="str">
            <v>FY17</v>
          </cell>
          <cell r="D1123" t="str">
            <v>Period 2</v>
          </cell>
        </row>
        <row r="1124">
          <cell r="A1124">
            <v>42641</v>
          </cell>
          <cell r="B1124" t="str">
            <v>P2 W1</v>
          </cell>
          <cell r="C1124" t="str">
            <v>FY17</v>
          </cell>
          <cell r="D1124" t="str">
            <v>Period 2</v>
          </cell>
        </row>
        <row r="1125">
          <cell r="A1125">
            <v>42642</v>
          </cell>
          <cell r="B1125" t="str">
            <v>P2 W1</v>
          </cell>
          <cell r="C1125" t="str">
            <v>FY17</v>
          </cell>
          <cell r="D1125" t="str">
            <v>Period 2</v>
          </cell>
        </row>
        <row r="1126">
          <cell r="A1126">
            <v>42643</v>
          </cell>
          <cell r="B1126" t="str">
            <v>P2 W1</v>
          </cell>
          <cell r="C1126" t="str">
            <v>FY17</v>
          </cell>
          <cell r="D1126" t="str">
            <v>Period 2</v>
          </cell>
        </row>
        <row r="1127">
          <cell r="A1127">
            <v>42644</v>
          </cell>
          <cell r="B1127" t="str">
            <v>P2 W1</v>
          </cell>
          <cell r="C1127" t="str">
            <v>FY17</v>
          </cell>
          <cell r="D1127" t="str">
            <v>Period 2</v>
          </cell>
        </row>
        <row r="1128">
          <cell r="A1128">
            <v>42645</v>
          </cell>
          <cell r="B1128" t="str">
            <v>P2 W1</v>
          </cell>
          <cell r="C1128" t="str">
            <v>FY17</v>
          </cell>
          <cell r="D1128" t="str">
            <v>Period 2</v>
          </cell>
        </row>
        <row r="1129">
          <cell r="A1129">
            <v>42646</v>
          </cell>
          <cell r="B1129" t="str">
            <v>P2 W2</v>
          </cell>
          <cell r="C1129" t="str">
            <v>FY17</v>
          </cell>
          <cell r="D1129" t="str">
            <v>Period 2</v>
          </cell>
        </row>
        <row r="1130">
          <cell r="A1130">
            <v>42647</v>
          </cell>
          <cell r="B1130" t="str">
            <v>P2 W2</v>
          </cell>
          <cell r="C1130" t="str">
            <v>FY17</v>
          </cell>
          <cell r="D1130" t="str">
            <v>Period 2</v>
          </cell>
        </row>
        <row r="1131">
          <cell r="A1131">
            <v>42648</v>
          </cell>
          <cell r="B1131" t="str">
            <v>P2 W2</v>
          </cell>
          <cell r="C1131" t="str">
            <v>FY17</v>
          </cell>
          <cell r="D1131" t="str">
            <v>Period 2</v>
          </cell>
        </row>
        <row r="1132">
          <cell r="A1132">
            <v>42649</v>
          </cell>
          <cell r="B1132" t="str">
            <v>P2 W2</v>
          </cell>
          <cell r="C1132" t="str">
            <v>FY17</v>
          </cell>
          <cell r="D1132" t="str">
            <v>Period 2</v>
          </cell>
        </row>
        <row r="1133">
          <cell r="A1133">
            <v>42650</v>
          </cell>
          <cell r="B1133" t="str">
            <v>P2 W2</v>
          </cell>
          <cell r="C1133" t="str">
            <v>FY17</v>
          </cell>
          <cell r="D1133" t="str">
            <v>Period 2</v>
          </cell>
        </row>
        <row r="1134">
          <cell r="A1134">
            <v>42651</v>
          </cell>
          <cell r="B1134" t="str">
            <v>P2 W2</v>
          </cell>
          <cell r="C1134" t="str">
            <v>FY17</v>
          </cell>
          <cell r="D1134" t="str">
            <v>Period 2</v>
          </cell>
        </row>
        <row r="1135">
          <cell r="A1135">
            <v>42652</v>
          </cell>
          <cell r="B1135" t="str">
            <v>P2 W2</v>
          </cell>
          <cell r="C1135" t="str">
            <v>FY17</v>
          </cell>
          <cell r="D1135" t="str">
            <v>Period 2</v>
          </cell>
        </row>
        <row r="1136">
          <cell r="A1136">
            <v>42653</v>
          </cell>
          <cell r="B1136" t="str">
            <v>P2 W3</v>
          </cell>
          <cell r="C1136" t="str">
            <v>FY17</v>
          </cell>
          <cell r="D1136" t="str">
            <v>Period 2</v>
          </cell>
        </row>
        <row r="1137">
          <cell r="A1137">
            <v>42654</v>
          </cell>
          <cell r="B1137" t="str">
            <v>P2 W3</v>
          </cell>
          <cell r="C1137" t="str">
            <v>FY17</v>
          </cell>
          <cell r="D1137" t="str">
            <v>Period 2</v>
          </cell>
        </row>
        <row r="1138">
          <cell r="A1138">
            <v>42655</v>
          </cell>
          <cell r="B1138" t="str">
            <v>P2 W3</v>
          </cell>
          <cell r="C1138" t="str">
            <v>FY17</v>
          </cell>
          <cell r="D1138" t="str">
            <v>Period 2</v>
          </cell>
        </row>
        <row r="1139">
          <cell r="A1139">
            <v>42656</v>
          </cell>
          <cell r="B1139" t="str">
            <v>P2 W3</v>
          </cell>
          <cell r="C1139" t="str">
            <v>FY17</v>
          </cell>
          <cell r="D1139" t="str">
            <v>Period 2</v>
          </cell>
        </row>
        <row r="1140">
          <cell r="A1140">
            <v>42657</v>
          </cell>
          <cell r="B1140" t="str">
            <v>P2 W3</v>
          </cell>
          <cell r="C1140" t="str">
            <v>FY17</v>
          </cell>
          <cell r="D1140" t="str">
            <v>Period 2</v>
          </cell>
        </row>
        <row r="1141">
          <cell r="A1141">
            <v>42658</v>
          </cell>
          <cell r="B1141" t="str">
            <v>P2 W3</v>
          </cell>
          <cell r="C1141" t="str">
            <v>FY17</v>
          </cell>
          <cell r="D1141" t="str">
            <v>Period 2</v>
          </cell>
        </row>
        <row r="1142">
          <cell r="A1142">
            <v>42659</v>
          </cell>
          <cell r="B1142" t="str">
            <v>P2 W3</v>
          </cell>
          <cell r="C1142" t="str">
            <v>FY17</v>
          </cell>
          <cell r="D1142" t="str">
            <v>Period 2</v>
          </cell>
        </row>
        <row r="1143">
          <cell r="A1143">
            <v>42660</v>
          </cell>
          <cell r="B1143" t="str">
            <v>P2 W4</v>
          </cell>
          <cell r="C1143" t="str">
            <v>FY17</v>
          </cell>
          <cell r="D1143" t="str">
            <v>Period 2</v>
          </cell>
        </row>
        <row r="1144">
          <cell r="A1144">
            <v>42661</v>
          </cell>
          <cell r="B1144" t="str">
            <v>P2 W4</v>
          </cell>
          <cell r="C1144" t="str">
            <v>FY17</v>
          </cell>
          <cell r="D1144" t="str">
            <v>Period 2</v>
          </cell>
        </row>
        <row r="1145">
          <cell r="A1145">
            <v>42662</v>
          </cell>
          <cell r="B1145" t="str">
            <v>P2 W4</v>
          </cell>
          <cell r="C1145" t="str">
            <v>FY17</v>
          </cell>
          <cell r="D1145" t="str">
            <v>Period 2</v>
          </cell>
        </row>
        <row r="1146">
          <cell r="A1146">
            <v>42663</v>
          </cell>
          <cell r="B1146" t="str">
            <v>P2 W4</v>
          </cell>
          <cell r="C1146" t="str">
            <v>FY17</v>
          </cell>
          <cell r="D1146" t="str">
            <v>Period 2</v>
          </cell>
        </row>
        <row r="1147">
          <cell r="A1147">
            <v>42664</v>
          </cell>
          <cell r="B1147" t="str">
            <v>P2 W4</v>
          </cell>
          <cell r="C1147" t="str">
            <v>FY17</v>
          </cell>
          <cell r="D1147" t="str">
            <v>Period 2</v>
          </cell>
        </row>
        <row r="1148">
          <cell r="A1148">
            <v>42665</v>
          </cell>
          <cell r="B1148" t="str">
            <v>P2 W4</v>
          </cell>
          <cell r="C1148" t="str">
            <v>FY17</v>
          </cell>
          <cell r="D1148" t="str">
            <v>Period 2</v>
          </cell>
        </row>
        <row r="1149">
          <cell r="A1149">
            <v>42666</v>
          </cell>
          <cell r="B1149" t="str">
            <v>P2 W4</v>
          </cell>
          <cell r="C1149" t="str">
            <v>FY17</v>
          </cell>
          <cell r="D1149" t="str">
            <v>Period 2</v>
          </cell>
        </row>
        <row r="1150">
          <cell r="A1150">
            <v>42667</v>
          </cell>
          <cell r="B1150" t="str">
            <v>P3 W1</v>
          </cell>
          <cell r="C1150" t="str">
            <v>FY17</v>
          </cell>
          <cell r="D1150" t="str">
            <v>Period 3</v>
          </cell>
        </row>
        <row r="1151">
          <cell r="A1151">
            <v>42668</v>
          </cell>
          <cell r="B1151" t="str">
            <v>P3 W1</v>
          </cell>
          <cell r="C1151" t="str">
            <v>FY17</v>
          </cell>
          <cell r="D1151" t="str">
            <v>Period 3</v>
          </cell>
        </row>
        <row r="1152">
          <cell r="A1152">
            <v>42669</v>
          </cell>
          <cell r="B1152" t="str">
            <v>P3 W1</v>
          </cell>
          <cell r="C1152" t="str">
            <v>FY17</v>
          </cell>
          <cell r="D1152" t="str">
            <v>Period 3</v>
          </cell>
        </row>
        <row r="1153">
          <cell r="A1153">
            <v>42670</v>
          </cell>
          <cell r="B1153" t="str">
            <v>P3 W1</v>
          </cell>
          <cell r="C1153" t="str">
            <v>FY17</v>
          </cell>
          <cell r="D1153" t="str">
            <v>Period 3</v>
          </cell>
        </row>
        <row r="1154">
          <cell r="A1154">
            <v>42671</v>
          </cell>
          <cell r="B1154" t="str">
            <v>P3 W1</v>
          </cell>
          <cell r="C1154" t="str">
            <v>FY17</v>
          </cell>
          <cell r="D1154" t="str">
            <v>Period 3</v>
          </cell>
        </row>
        <row r="1155">
          <cell r="A1155">
            <v>42672</v>
          </cell>
          <cell r="B1155" t="str">
            <v>P3 W1</v>
          </cell>
          <cell r="C1155" t="str">
            <v>FY17</v>
          </cell>
          <cell r="D1155" t="str">
            <v>Period 3</v>
          </cell>
        </row>
        <row r="1156">
          <cell r="A1156">
            <v>42673</v>
          </cell>
          <cell r="B1156" t="str">
            <v>P3 W1</v>
          </cell>
          <cell r="C1156" t="str">
            <v>FY17</v>
          </cell>
          <cell r="D1156" t="str">
            <v>Period 3</v>
          </cell>
        </row>
        <row r="1157">
          <cell r="A1157">
            <v>42674</v>
          </cell>
          <cell r="B1157" t="str">
            <v>P3 W2</v>
          </cell>
          <cell r="C1157" t="str">
            <v>FY17</v>
          </cell>
          <cell r="D1157" t="str">
            <v>Period 3</v>
          </cell>
        </row>
        <row r="1158">
          <cell r="A1158">
            <v>42675</v>
          </cell>
          <cell r="B1158" t="str">
            <v>P3 W2</v>
          </cell>
          <cell r="C1158" t="str">
            <v>FY17</v>
          </cell>
          <cell r="D1158" t="str">
            <v>Period 3</v>
          </cell>
        </row>
        <row r="1159">
          <cell r="A1159">
            <v>42676</v>
          </cell>
          <cell r="B1159" t="str">
            <v>P3 W2</v>
          </cell>
          <cell r="C1159" t="str">
            <v>FY17</v>
          </cell>
          <cell r="D1159" t="str">
            <v>Period 3</v>
          </cell>
        </row>
        <row r="1160">
          <cell r="A1160">
            <v>42677</v>
          </cell>
          <cell r="B1160" t="str">
            <v>P3 W2</v>
          </cell>
          <cell r="C1160" t="str">
            <v>FY17</v>
          </cell>
          <cell r="D1160" t="str">
            <v>Period 3</v>
          </cell>
        </row>
        <row r="1161">
          <cell r="A1161">
            <v>42678</v>
          </cell>
          <cell r="B1161" t="str">
            <v>P3 W2</v>
          </cell>
          <cell r="C1161" t="str">
            <v>FY17</v>
          </cell>
          <cell r="D1161" t="str">
            <v>Period 3</v>
          </cell>
        </row>
        <row r="1162">
          <cell r="A1162">
            <v>42679</v>
          </cell>
          <cell r="B1162" t="str">
            <v>P3 W2</v>
          </cell>
          <cell r="C1162" t="str">
            <v>FY17</v>
          </cell>
          <cell r="D1162" t="str">
            <v>Period 3</v>
          </cell>
        </row>
        <row r="1163">
          <cell r="A1163">
            <v>42680</v>
          </cell>
          <cell r="B1163" t="str">
            <v>P3 W2</v>
          </cell>
          <cell r="C1163" t="str">
            <v>FY17</v>
          </cell>
          <cell r="D1163" t="str">
            <v>Period 3</v>
          </cell>
        </row>
        <row r="1164">
          <cell r="A1164">
            <v>42681</v>
          </cell>
          <cell r="B1164" t="str">
            <v>P3 W3</v>
          </cell>
          <cell r="C1164" t="str">
            <v>FY17</v>
          </cell>
          <cell r="D1164" t="str">
            <v>Period 3</v>
          </cell>
        </row>
        <row r="1165">
          <cell r="A1165">
            <v>42682</v>
          </cell>
          <cell r="B1165" t="str">
            <v>P3 W3</v>
          </cell>
          <cell r="C1165" t="str">
            <v>FY17</v>
          </cell>
          <cell r="D1165" t="str">
            <v>Period 3</v>
          </cell>
        </row>
        <row r="1166">
          <cell r="A1166">
            <v>42683</v>
          </cell>
          <cell r="B1166" t="str">
            <v>P3 W3</v>
          </cell>
          <cell r="C1166" t="str">
            <v>FY17</v>
          </cell>
          <cell r="D1166" t="str">
            <v>Period 3</v>
          </cell>
        </row>
        <row r="1167">
          <cell r="A1167">
            <v>42684</v>
          </cell>
          <cell r="B1167" t="str">
            <v>P3 W3</v>
          </cell>
          <cell r="C1167" t="str">
            <v>FY17</v>
          </cell>
          <cell r="D1167" t="str">
            <v>Period 3</v>
          </cell>
        </row>
        <row r="1168">
          <cell r="A1168">
            <v>42685</v>
          </cell>
          <cell r="B1168" t="str">
            <v>P3 W3</v>
          </cell>
          <cell r="C1168" t="str">
            <v>FY17</v>
          </cell>
          <cell r="D1168" t="str">
            <v>Period 3</v>
          </cell>
        </row>
        <row r="1169">
          <cell r="A1169">
            <v>42686</v>
          </cell>
          <cell r="B1169" t="str">
            <v>P3 W3</v>
          </cell>
          <cell r="C1169" t="str">
            <v>FY17</v>
          </cell>
          <cell r="D1169" t="str">
            <v>Period 3</v>
          </cell>
        </row>
        <row r="1170">
          <cell r="A1170">
            <v>42687</v>
          </cell>
          <cell r="B1170" t="str">
            <v>P3 W3</v>
          </cell>
          <cell r="C1170" t="str">
            <v>FY17</v>
          </cell>
          <cell r="D1170" t="str">
            <v>Period 3</v>
          </cell>
        </row>
        <row r="1171">
          <cell r="A1171">
            <v>42688</v>
          </cell>
          <cell r="B1171" t="str">
            <v>P3 W4</v>
          </cell>
          <cell r="C1171" t="str">
            <v>FY17</v>
          </cell>
          <cell r="D1171" t="str">
            <v>Period 3</v>
          </cell>
        </row>
        <row r="1172">
          <cell r="A1172">
            <v>42689</v>
          </cell>
          <cell r="B1172" t="str">
            <v>P3 W4</v>
          </cell>
          <cell r="C1172" t="str">
            <v>FY17</v>
          </cell>
          <cell r="D1172" t="str">
            <v>Period 3</v>
          </cell>
        </row>
        <row r="1173">
          <cell r="A1173">
            <v>42690</v>
          </cell>
          <cell r="B1173" t="str">
            <v>P3 W4</v>
          </cell>
          <cell r="C1173" t="str">
            <v>FY17</v>
          </cell>
          <cell r="D1173" t="str">
            <v>Period 3</v>
          </cell>
        </row>
        <row r="1174">
          <cell r="A1174">
            <v>42691</v>
          </cell>
          <cell r="B1174" t="str">
            <v>P3 W4</v>
          </cell>
          <cell r="C1174" t="str">
            <v>FY17</v>
          </cell>
          <cell r="D1174" t="str">
            <v>Period 3</v>
          </cell>
        </row>
        <row r="1175">
          <cell r="A1175">
            <v>42692</v>
          </cell>
          <cell r="B1175" t="str">
            <v>P3 W4</v>
          </cell>
          <cell r="C1175" t="str">
            <v>FY17</v>
          </cell>
          <cell r="D1175" t="str">
            <v>Period 3</v>
          </cell>
        </row>
        <row r="1176">
          <cell r="A1176">
            <v>42693</v>
          </cell>
          <cell r="B1176" t="str">
            <v>P3 W4</v>
          </cell>
          <cell r="C1176" t="str">
            <v>FY17</v>
          </cell>
          <cell r="D1176" t="str">
            <v>Period 3</v>
          </cell>
        </row>
        <row r="1177">
          <cell r="A1177">
            <v>42694</v>
          </cell>
          <cell r="B1177" t="str">
            <v>P3 W4</v>
          </cell>
          <cell r="C1177" t="str">
            <v>FY17</v>
          </cell>
          <cell r="D1177" t="str">
            <v>Period 3</v>
          </cell>
        </row>
        <row r="1178">
          <cell r="A1178">
            <v>42695</v>
          </cell>
          <cell r="B1178" t="str">
            <v>P4 W1</v>
          </cell>
          <cell r="C1178" t="str">
            <v>FY17</v>
          </cell>
          <cell r="D1178" t="str">
            <v>Period 4</v>
          </cell>
        </row>
        <row r="1179">
          <cell r="A1179">
            <v>42696</v>
          </cell>
          <cell r="B1179" t="str">
            <v>P4 W1</v>
          </cell>
          <cell r="C1179" t="str">
            <v>FY17</v>
          </cell>
          <cell r="D1179" t="str">
            <v>Period 4</v>
          </cell>
        </row>
        <row r="1180">
          <cell r="A1180">
            <v>42697</v>
          </cell>
          <cell r="B1180" t="str">
            <v>P4 W1</v>
          </cell>
          <cell r="C1180" t="str">
            <v>FY17</v>
          </cell>
          <cell r="D1180" t="str">
            <v>Period 4</v>
          </cell>
        </row>
        <row r="1181">
          <cell r="A1181">
            <v>42698</v>
          </cell>
          <cell r="B1181" t="str">
            <v>P4 W1</v>
          </cell>
          <cell r="C1181" t="str">
            <v>FY17</v>
          </cell>
          <cell r="D1181" t="str">
            <v>Period 4</v>
          </cell>
        </row>
        <row r="1182">
          <cell r="A1182">
            <v>42699</v>
          </cell>
          <cell r="B1182" t="str">
            <v>P4 W1</v>
          </cell>
          <cell r="C1182" t="str">
            <v>FY17</v>
          </cell>
          <cell r="D1182" t="str">
            <v>Period 4</v>
          </cell>
        </row>
        <row r="1183">
          <cell r="A1183">
            <v>42700</v>
          </cell>
          <cell r="B1183" t="str">
            <v>P4 W1</v>
          </cell>
          <cell r="C1183" t="str">
            <v>FY17</v>
          </cell>
          <cell r="D1183" t="str">
            <v>Period 4</v>
          </cell>
        </row>
        <row r="1184">
          <cell r="A1184">
            <v>42701</v>
          </cell>
          <cell r="B1184" t="str">
            <v>P4 W1</v>
          </cell>
          <cell r="C1184" t="str">
            <v>FY17</v>
          </cell>
          <cell r="D1184" t="str">
            <v>Period 4</v>
          </cell>
        </row>
        <row r="1185">
          <cell r="A1185">
            <v>42702</v>
          </cell>
          <cell r="B1185" t="str">
            <v>P4 W2</v>
          </cell>
          <cell r="C1185" t="str">
            <v>FY17</v>
          </cell>
          <cell r="D1185" t="str">
            <v>Period 4</v>
          </cell>
        </row>
        <row r="1186">
          <cell r="A1186">
            <v>42703</v>
          </cell>
          <cell r="B1186" t="str">
            <v>P4 W2</v>
          </cell>
          <cell r="C1186" t="str">
            <v>FY17</v>
          </cell>
          <cell r="D1186" t="str">
            <v>Period 4</v>
          </cell>
        </row>
        <row r="1187">
          <cell r="A1187">
            <v>42704</v>
          </cell>
          <cell r="B1187" t="str">
            <v>P4 W2</v>
          </cell>
          <cell r="C1187" t="str">
            <v>FY17</v>
          </cell>
          <cell r="D1187" t="str">
            <v>Period 4</v>
          </cell>
        </row>
        <row r="1188">
          <cell r="A1188">
            <v>42705</v>
          </cell>
          <cell r="B1188" t="str">
            <v>P4 W2</v>
          </cell>
          <cell r="C1188" t="str">
            <v>FY17</v>
          </cell>
          <cell r="D1188" t="str">
            <v>Period 4</v>
          </cell>
        </row>
        <row r="1189">
          <cell r="A1189">
            <v>42706</v>
          </cell>
          <cell r="B1189" t="str">
            <v>P4 W2</v>
          </cell>
          <cell r="C1189" t="str">
            <v>FY17</v>
          </cell>
          <cell r="D1189" t="str">
            <v>Period 4</v>
          </cell>
        </row>
        <row r="1190">
          <cell r="A1190">
            <v>42707</v>
          </cell>
          <cell r="B1190" t="str">
            <v>P4 W2</v>
          </cell>
          <cell r="C1190" t="str">
            <v>FY17</v>
          </cell>
          <cell r="D1190" t="str">
            <v>Period 4</v>
          </cell>
        </row>
        <row r="1191">
          <cell r="A1191">
            <v>42708</v>
          </cell>
          <cell r="B1191" t="str">
            <v>P4 W2</v>
          </cell>
          <cell r="C1191" t="str">
            <v>FY17</v>
          </cell>
          <cell r="D1191" t="str">
            <v>Period 4</v>
          </cell>
        </row>
        <row r="1192">
          <cell r="A1192">
            <v>42709</v>
          </cell>
          <cell r="B1192" t="str">
            <v>P4 W3</v>
          </cell>
          <cell r="C1192" t="str">
            <v>FY17</v>
          </cell>
          <cell r="D1192" t="str">
            <v>Period 4</v>
          </cell>
        </row>
        <row r="1193">
          <cell r="A1193">
            <v>42710</v>
          </cell>
          <cell r="B1193" t="str">
            <v>P4 W3</v>
          </cell>
          <cell r="C1193" t="str">
            <v>FY17</v>
          </cell>
          <cell r="D1193" t="str">
            <v>Period 4</v>
          </cell>
        </row>
        <row r="1194">
          <cell r="A1194">
            <v>42711</v>
          </cell>
          <cell r="B1194" t="str">
            <v>P4 W3</v>
          </cell>
          <cell r="C1194" t="str">
            <v>FY17</v>
          </cell>
          <cell r="D1194" t="str">
            <v>Period 4</v>
          </cell>
        </row>
        <row r="1195">
          <cell r="A1195">
            <v>42712</v>
          </cell>
          <cell r="B1195" t="str">
            <v>P4 W3</v>
          </cell>
          <cell r="C1195" t="str">
            <v>FY17</v>
          </cell>
          <cell r="D1195" t="str">
            <v>Period 4</v>
          </cell>
        </row>
        <row r="1196">
          <cell r="A1196">
            <v>42713</v>
          </cell>
          <cell r="B1196" t="str">
            <v>P4 W3</v>
          </cell>
          <cell r="C1196" t="str">
            <v>FY17</v>
          </cell>
          <cell r="D1196" t="str">
            <v>Period 4</v>
          </cell>
        </row>
        <row r="1197">
          <cell r="A1197">
            <v>42714</v>
          </cell>
          <cell r="B1197" t="str">
            <v>P4 W3</v>
          </cell>
          <cell r="C1197" t="str">
            <v>FY17</v>
          </cell>
          <cell r="D1197" t="str">
            <v>Period 4</v>
          </cell>
        </row>
        <row r="1198">
          <cell r="A1198">
            <v>42715</v>
          </cell>
          <cell r="B1198" t="str">
            <v>P4 W3</v>
          </cell>
          <cell r="C1198" t="str">
            <v>FY17</v>
          </cell>
          <cell r="D1198" t="str">
            <v>Period 4</v>
          </cell>
        </row>
        <row r="1199">
          <cell r="A1199">
            <v>42716</v>
          </cell>
          <cell r="B1199" t="str">
            <v>P4 W4</v>
          </cell>
          <cell r="C1199" t="str">
            <v>FY17</v>
          </cell>
          <cell r="D1199" t="str">
            <v>Period 4</v>
          </cell>
        </row>
        <row r="1200">
          <cell r="A1200">
            <v>42717</v>
          </cell>
          <cell r="B1200" t="str">
            <v>P4 W4</v>
          </cell>
          <cell r="C1200" t="str">
            <v>FY17</v>
          </cell>
          <cell r="D1200" t="str">
            <v>Period 4</v>
          </cell>
        </row>
        <row r="1201">
          <cell r="A1201">
            <v>42718</v>
          </cell>
          <cell r="B1201" t="str">
            <v>P4 W4</v>
          </cell>
          <cell r="C1201" t="str">
            <v>FY17</v>
          </cell>
          <cell r="D1201" t="str">
            <v>Period 4</v>
          </cell>
        </row>
        <row r="1202">
          <cell r="A1202">
            <v>42719</v>
          </cell>
          <cell r="B1202" t="str">
            <v>P4 W4</v>
          </cell>
          <cell r="C1202" t="str">
            <v>FY17</v>
          </cell>
          <cell r="D1202" t="str">
            <v>Period 4</v>
          </cell>
        </row>
        <row r="1203">
          <cell r="A1203">
            <v>42720</v>
          </cell>
          <cell r="B1203" t="str">
            <v>P4 W4</v>
          </cell>
          <cell r="C1203" t="str">
            <v>FY17</v>
          </cell>
          <cell r="D1203" t="str">
            <v>Period 4</v>
          </cell>
        </row>
        <row r="1204">
          <cell r="A1204">
            <v>42721</v>
          </cell>
          <cell r="B1204" t="str">
            <v>P4 W4</v>
          </cell>
          <cell r="C1204" t="str">
            <v>FY17</v>
          </cell>
          <cell r="D1204" t="str">
            <v>Period 4</v>
          </cell>
        </row>
        <row r="1205">
          <cell r="A1205">
            <v>42722</v>
          </cell>
          <cell r="B1205" t="str">
            <v>P4 W4</v>
          </cell>
          <cell r="C1205" t="str">
            <v>FY17</v>
          </cell>
          <cell r="D1205" t="str">
            <v>Period 4</v>
          </cell>
        </row>
        <row r="1206">
          <cell r="A1206">
            <v>42723</v>
          </cell>
          <cell r="B1206" t="str">
            <v>P5 W1</v>
          </cell>
          <cell r="C1206" t="str">
            <v>FY17</v>
          </cell>
          <cell r="D1206" t="str">
            <v>Period 5</v>
          </cell>
        </row>
        <row r="1207">
          <cell r="A1207">
            <v>42724</v>
          </cell>
          <cell r="B1207" t="str">
            <v>P5 W1</v>
          </cell>
          <cell r="C1207" t="str">
            <v>FY17</v>
          </cell>
          <cell r="D1207" t="str">
            <v>Period 5</v>
          </cell>
        </row>
        <row r="1208">
          <cell r="A1208">
            <v>42725</v>
          </cell>
          <cell r="B1208" t="str">
            <v>P5 W1</v>
          </cell>
          <cell r="C1208" t="str">
            <v>FY17</v>
          </cell>
          <cell r="D1208" t="str">
            <v>Period 5</v>
          </cell>
        </row>
        <row r="1209">
          <cell r="A1209">
            <v>42726</v>
          </cell>
          <cell r="B1209" t="str">
            <v>P5 W1</v>
          </cell>
          <cell r="C1209" t="str">
            <v>FY17</v>
          </cell>
          <cell r="D1209" t="str">
            <v>Period 5</v>
          </cell>
        </row>
        <row r="1210">
          <cell r="A1210">
            <v>42727</v>
          </cell>
          <cell r="B1210" t="str">
            <v>P5 W1</v>
          </cell>
          <cell r="C1210" t="str">
            <v>FY17</v>
          </cell>
          <cell r="D1210" t="str">
            <v>Period 5</v>
          </cell>
        </row>
        <row r="1211">
          <cell r="A1211">
            <v>42728</v>
          </cell>
          <cell r="B1211" t="str">
            <v>P5 W1</v>
          </cell>
          <cell r="C1211" t="str">
            <v>FY17</v>
          </cell>
          <cell r="D1211" t="str">
            <v>Period 5</v>
          </cell>
        </row>
        <row r="1212">
          <cell r="A1212">
            <v>42729</v>
          </cell>
          <cell r="B1212" t="str">
            <v>P5 W1</v>
          </cell>
          <cell r="C1212" t="str">
            <v>FY17</v>
          </cell>
          <cell r="D1212" t="str">
            <v>Period 5</v>
          </cell>
        </row>
        <row r="1213">
          <cell r="A1213">
            <v>42730</v>
          </cell>
          <cell r="B1213" t="str">
            <v>P5 W2</v>
          </cell>
          <cell r="C1213" t="str">
            <v>FY17</v>
          </cell>
          <cell r="D1213" t="str">
            <v>Period 5</v>
          </cell>
        </row>
        <row r="1214">
          <cell r="A1214">
            <v>42731</v>
          </cell>
          <cell r="B1214" t="str">
            <v>P5 W2</v>
          </cell>
          <cell r="C1214" t="str">
            <v>FY17</v>
          </cell>
          <cell r="D1214" t="str">
            <v>Period 5</v>
          </cell>
        </row>
        <row r="1215">
          <cell r="A1215">
            <v>42732</v>
          </cell>
          <cell r="B1215" t="str">
            <v>P5 W2</v>
          </cell>
          <cell r="C1215" t="str">
            <v>FY17</v>
          </cell>
          <cell r="D1215" t="str">
            <v>Period 5</v>
          </cell>
        </row>
        <row r="1216">
          <cell r="A1216">
            <v>42733</v>
          </cell>
          <cell r="B1216" t="str">
            <v>P5 W2</v>
          </cell>
          <cell r="C1216" t="str">
            <v>FY17</v>
          </cell>
          <cell r="D1216" t="str">
            <v>Period 5</v>
          </cell>
        </row>
        <row r="1217">
          <cell r="A1217">
            <v>42734</v>
          </cell>
          <cell r="B1217" t="str">
            <v>P5 W2</v>
          </cell>
          <cell r="C1217" t="str">
            <v>FY17</v>
          </cell>
          <cell r="D1217" t="str">
            <v>Period 5</v>
          </cell>
        </row>
        <row r="1218">
          <cell r="A1218">
            <v>42735</v>
          </cell>
          <cell r="B1218" t="str">
            <v>P5 W2</v>
          </cell>
          <cell r="C1218" t="str">
            <v>FY17</v>
          </cell>
          <cell r="D1218" t="str">
            <v>Period 5</v>
          </cell>
        </row>
        <row r="1219">
          <cell r="A1219">
            <v>42736</v>
          </cell>
          <cell r="B1219" t="str">
            <v>P5 W2</v>
          </cell>
          <cell r="C1219" t="str">
            <v>FY17</v>
          </cell>
          <cell r="D1219" t="str">
            <v>Period 5</v>
          </cell>
        </row>
        <row r="1220">
          <cell r="A1220">
            <v>42737</v>
          </cell>
          <cell r="B1220" t="str">
            <v>P5 W3</v>
          </cell>
          <cell r="C1220" t="str">
            <v>FY17</v>
          </cell>
          <cell r="D1220" t="str">
            <v>Period 5</v>
          </cell>
        </row>
        <row r="1221">
          <cell r="A1221">
            <v>42738</v>
          </cell>
          <cell r="B1221" t="str">
            <v>P5 W3</v>
          </cell>
          <cell r="C1221" t="str">
            <v>FY17</v>
          </cell>
          <cell r="D1221" t="str">
            <v>Period 5</v>
          </cell>
        </row>
        <row r="1222">
          <cell r="A1222">
            <v>42739</v>
          </cell>
          <cell r="B1222" t="str">
            <v>P5 W3</v>
          </cell>
          <cell r="C1222" t="str">
            <v>FY17</v>
          </cell>
          <cell r="D1222" t="str">
            <v>Period 5</v>
          </cell>
        </row>
        <row r="1223">
          <cell r="A1223">
            <v>42740</v>
          </cell>
          <cell r="B1223" t="str">
            <v>P5 W3</v>
          </cell>
          <cell r="C1223" t="str">
            <v>FY17</v>
          </cell>
          <cell r="D1223" t="str">
            <v>Period 5</v>
          </cell>
        </row>
        <row r="1224">
          <cell r="A1224">
            <v>42741</v>
          </cell>
          <cell r="B1224" t="str">
            <v>P5 W3</v>
          </cell>
          <cell r="C1224" t="str">
            <v>FY17</v>
          </cell>
          <cell r="D1224" t="str">
            <v>Period 5</v>
          </cell>
        </row>
        <row r="1225">
          <cell r="A1225">
            <v>42742</v>
          </cell>
          <cell r="B1225" t="str">
            <v>P5 W3</v>
          </cell>
          <cell r="C1225" t="str">
            <v>FY17</v>
          </cell>
          <cell r="D1225" t="str">
            <v>Period 5</v>
          </cell>
        </row>
        <row r="1226">
          <cell r="A1226">
            <v>42743</v>
          </cell>
          <cell r="B1226" t="str">
            <v>P5 W3</v>
          </cell>
          <cell r="C1226" t="str">
            <v>FY17</v>
          </cell>
          <cell r="D1226" t="str">
            <v>Period 5</v>
          </cell>
        </row>
        <row r="1227">
          <cell r="A1227">
            <v>42744</v>
          </cell>
          <cell r="B1227" t="str">
            <v>P5 W4</v>
          </cell>
          <cell r="C1227" t="str">
            <v>FY17</v>
          </cell>
          <cell r="D1227" t="str">
            <v>Period 5</v>
          </cell>
        </row>
        <row r="1228">
          <cell r="A1228">
            <v>42745</v>
          </cell>
          <cell r="B1228" t="str">
            <v>P5 W4</v>
          </cell>
          <cell r="C1228" t="str">
            <v>FY17</v>
          </cell>
          <cell r="D1228" t="str">
            <v>Period 5</v>
          </cell>
        </row>
        <row r="1229">
          <cell r="A1229">
            <v>42746</v>
          </cell>
          <cell r="B1229" t="str">
            <v>P5 W4</v>
          </cell>
          <cell r="C1229" t="str">
            <v>FY17</v>
          </cell>
          <cell r="D1229" t="str">
            <v>Period 5</v>
          </cell>
        </row>
        <row r="1230">
          <cell r="A1230">
            <v>42747</v>
          </cell>
          <cell r="B1230" t="str">
            <v>P5 W4</v>
          </cell>
          <cell r="C1230" t="str">
            <v>FY17</v>
          </cell>
          <cell r="D1230" t="str">
            <v>Period 5</v>
          </cell>
        </row>
        <row r="1231">
          <cell r="A1231">
            <v>42748</v>
          </cell>
          <cell r="B1231" t="str">
            <v>P5 W4</v>
          </cell>
          <cell r="C1231" t="str">
            <v>FY17</v>
          </cell>
          <cell r="D1231" t="str">
            <v>Period 5</v>
          </cell>
        </row>
        <row r="1232">
          <cell r="A1232">
            <v>42749</v>
          </cell>
          <cell r="B1232" t="str">
            <v>P5 W4</v>
          </cell>
          <cell r="C1232" t="str">
            <v>FY17</v>
          </cell>
          <cell r="D1232" t="str">
            <v>Period 5</v>
          </cell>
        </row>
        <row r="1233">
          <cell r="A1233">
            <v>42750</v>
          </cell>
          <cell r="B1233" t="str">
            <v>P5 W4</v>
          </cell>
          <cell r="C1233" t="str">
            <v>FY17</v>
          </cell>
          <cell r="D1233" t="str">
            <v>Period 5</v>
          </cell>
        </row>
        <row r="1234">
          <cell r="A1234">
            <v>42751</v>
          </cell>
          <cell r="B1234" t="str">
            <v>P6 W1</v>
          </cell>
          <cell r="C1234" t="str">
            <v>FY17</v>
          </cell>
          <cell r="D1234" t="str">
            <v>Period 6</v>
          </cell>
        </row>
        <row r="1235">
          <cell r="A1235">
            <v>42752</v>
          </cell>
          <cell r="B1235" t="str">
            <v>P6 W1</v>
          </cell>
          <cell r="C1235" t="str">
            <v>FY17</v>
          </cell>
          <cell r="D1235" t="str">
            <v>Period 6</v>
          </cell>
        </row>
        <row r="1236">
          <cell r="A1236">
            <v>42753</v>
          </cell>
          <cell r="B1236" t="str">
            <v>P6 W1</v>
          </cell>
          <cell r="C1236" t="str">
            <v>FY17</v>
          </cell>
          <cell r="D1236" t="str">
            <v>Period 6</v>
          </cell>
        </row>
        <row r="1237">
          <cell r="A1237">
            <v>42754</v>
          </cell>
          <cell r="B1237" t="str">
            <v>P6 W1</v>
          </cell>
          <cell r="C1237" t="str">
            <v>FY17</v>
          </cell>
          <cell r="D1237" t="str">
            <v>Period 6</v>
          </cell>
        </row>
        <row r="1238">
          <cell r="A1238">
            <v>42755</v>
          </cell>
          <cell r="B1238" t="str">
            <v>P6 W1</v>
          </cell>
          <cell r="C1238" t="str">
            <v>FY17</v>
          </cell>
          <cell r="D1238" t="str">
            <v>Period 6</v>
          </cell>
        </row>
        <row r="1239">
          <cell r="A1239">
            <v>42756</v>
          </cell>
          <cell r="B1239" t="str">
            <v>P6 W1</v>
          </cell>
          <cell r="C1239" t="str">
            <v>FY17</v>
          </cell>
          <cell r="D1239" t="str">
            <v>Period 6</v>
          </cell>
        </row>
        <row r="1240">
          <cell r="A1240">
            <v>42757</v>
          </cell>
          <cell r="B1240" t="str">
            <v>P6 W1</v>
          </cell>
          <cell r="C1240" t="str">
            <v>FY17</v>
          </cell>
          <cell r="D1240" t="str">
            <v>Period 6</v>
          </cell>
        </row>
        <row r="1241">
          <cell r="A1241">
            <v>42758</v>
          </cell>
          <cell r="B1241" t="str">
            <v>P6 W2</v>
          </cell>
          <cell r="C1241" t="str">
            <v>FY17</v>
          </cell>
          <cell r="D1241" t="str">
            <v>Period 6</v>
          </cell>
        </row>
        <row r="1242">
          <cell r="A1242">
            <v>42759</v>
          </cell>
          <cell r="B1242" t="str">
            <v>P6 W2</v>
          </cell>
          <cell r="C1242" t="str">
            <v>FY17</v>
          </cell>
          <cell r="D1242" t="str">
            <v>Period 6</v>
          </cell>
        </row>
        <row r="1243">
          <cell r="A1243">
            <v>42760</v>
          </cell>
          <cell r="B1243" t="str">
            <v>P6 W2</v>
          </cell>
          <cell r="C1243" t="str">
            <v>FY17</v>
          </cell>
          <cell r="D1243" t="str">
            <v>Period 6</v>
          </cell>
        </row>
        <row r="1244">
          <cell r="A1244">
            <v>42761</v>
          </cell>
          <cell r="B1244" t="str">
            <v>P6 W2</v>
          </cell>
          <cell r="C1244" t="str">
            <v>FY17</v>
          </cell>
          <cell r="D1244" t="str">
            <v>Period 6</v>
          </cell>
        </row>
        <row r="1245">
          <cell r="A1245">
            <v>42762</v>
          </cell>
          <cell r="B1245" t="str">
            <v>P6 W2</v>
          </cell>
          <cell r="C1245" t="str">
            <v>FY17</v>
          </cell>
          <cell r="D1245" t="str">
            <v>Period 6</v>
          </cell>
        </row>
        <row r="1246">
          <cell r="A1246">
            <v>42763</v>
          </cell>
          <cell r="B1246" t="str">
            <v>P6 W2</v>
          </cell>
          <cell r="C1246" t="str">
            <v>FY17</v>
          </cell>
          <cell r="D1246" t="str">
            <v>Period 6</v>
          </cell>
        </row>
        <row r="1247">
          <cell r="A1247">
            <v>42764</v>
          </cell>
          <cell r="B1247" t="str">
            <v>P6 W2</v>
          </cell>
          <cell r="C1247" t="str">
            <v>FY17</v>
          </cell>
          <cell r="D1247" t="str">
            <v>Period 6</v>
          </cell>
        </row>
        <row r="1248">
          <cell r="A1248">
            <v>42765</v>
          </cell>
          <cell r="B1248" t="str">
            <v>P6 W3</v>
          </cell>
          <cell r="C1248" t="str">
            <v>FY17</v>
          </cell>
          <cell r="D1248" t="str">
            <v>Period 6</v>
          </cell>
        </row>
        <row r="1249">
          <cell r="A1249">
            <v>42766</v>
          </cell>
          <cell r="B1249" t="str">
            <v>P6 W3</v>
          </cell>
          <cell r="C1249" t="str">
            <v>FY17</v>
          </cell>
          <cell r="D1249" t="str">
            <v>Period 6</v>
          </cell>
        </row>
        <row r="1250">
          <cell r="A1250">
            <v>42767</v>
          </cell>
          <cell r="B1250" t="str">
            <v>P6 W3</v>
          </cell>
          <cell r="C1250" t="str">
            <v>FY17</v>
          </cell>
          <cell r="D1250" t="str">
            <v>Period 6</v>
          </cell>
        </row>
        <row r="1251">
          <cell r="A1251">
            <v>42768</v>
          </cell>
          <cell r="B1251" t="str">
            <v>P6 W3</v>
          </cell>
          <cell r="C1251" t="str">
            <v>FY17</v>
          </cell>
          <cell r="D1251" t="str">
            <v>Period 6</v>
          </cell>
        </row>
        <row r="1252">
          <cell r="A1252">
            <v>42769</v>
          </cell>
          <cell r="B1252" t="str">
            <v>P6 W3</v>
          </cell>
          <cell r="C1252" t="str">
            <v>FY17</v>
          </cell>
          <cell r="D1252" t="str">
            <v>Period 6</v>
          </cell>
        </row>
        <row r="1253">
          <cell r="A1253">
            <v>42770</v>
          </cell>
          <cell r="B1253" t="str">
            <v>P6 W3</v>
          </cell>
          <cell r="C1253" t="str">
            <v>FY17</v>
          </cell>
          <cell r="D1253" t="str">
            <v>Period 6</v>
          </cell>
        </row>
        <row r="1254">
          <cell r="A1254">
            <v>42771</v>
          </cell>
          <cell r="B1254" t="str">
            <v>P6 W3</v>
          </cell>
          <cell r="C1254" t="str">
            <v>FY17</v>
          </cell>
          <cell r="D1254" t="str">
            <v>Period 6</v>
          </cell>
        </row>
        <row r="1255">
          <cell r="A1255">
            <v>42772</v>
          </cell>
          <cell r="B1255" t="str">
            <v>P6 W4</v>
          </cell>
          <cell r="C1255" t="str">
            <v>FY17</v>
          </cell>
          <cell r="D1255" t="str">
            <v>Period 6</v>
          </cell>
        </row>
        <row r="1256">
          <cell r="A1256">
            <v>42773</v>
          </cell>
          <cell r="B1256" t="str">
            <v>P6 W4</v>
          </cell>
          <cell r="C1256" t="str">
            <v>FY17</v>
          </cell>
          <cell r="D1256" t="str">
            <v>Period 6</v>
          </cell>
        </row>
        <row r="1257">
          <cell r="A1257">
            <v>42774</v>
          </cell>
          <cell r="B1257" t="str">
            <v>P6 W4</v>
          </cell>
          <cell r="C1257" t="str">
            <v>FY17</v>
          </cell>
          <cell r="D1257" t="str">
            <v>Period 6</v>
          </cell>
        </row>
        <row r="1258">
          <cell r="A1258">
            <v>42775</v>
          </cell>
          <cell r="B1258" t="str">
            <v>P6 W4</v>
          </cell>
          <cell r="C1258" t="str">
            <v>FY17</v>
          </cell>
          <cell r="D1258" t="str">
            <v>Period 6</v>
          </cell>
        </row>
        <row r="1259">
          <cell r="A1259">
            <v>42776</v>
          </cell>
          <cell r="B1259" t="str">
            <v>P6 W4</v>
          </cell>
          <cell r="C1259" t="str">
            <v>FY17</v>
          </cell>
          <cell r="D1259" t="str">
            <v>Period 6</v>
          </cell>
        </row>
        <row r="1260">
          <cell r="A1260">
            <v>42777</v>
          </cell>
          <cell r="B1260" t="str">
            <v>P6 W4</v>
          </cell>
          <cell r="C1260" t="str">
            <v>FY17</v>
          </cell>
          <cell r="D1260" t="str">
            <v>Period 6</v>
          </cell>
        </row>
        <row r="1261">
          <cell r="A1261">
            <v>42778</v>
          </cell>
          <cell r="B1261" t="str">
            <v>P6 W4</v>
          </cell>
          <cell r="C1261" t="str">
            <v>FY17</v>
          </cell>
          <cell r="D1261" t="str">
            <v>Period 6</v>
          </cell>
        </row>
        <row r="1262">
          <cell r="A1262">
            <v>42779</v>
          </cell>
          <cell r="B1262" t="str">
            <v>P7 W1</v>
          </cell>
          <cell r="C1262" t="str">
            <v>FY17</v>
          </cell>
          <cell r="D1262" t="str">
            <v>Period 7</v>
          </cell>
        </row>
        <row r="1263">
          <cell r="A1263">
            <v>42780</v>
          </cell>
          <cell r="B1263" t="str">
            <v>P7 W1</v>
          </cell>
          <cell r="C1263" t="str">
            <v>FY17</v>
          </cell>
          <cell r="D1263" t="str">
            <v>Period 7</v>
          </cell>
        </row>
        <row r="1264">
          <cell r="A1264">
            <v>42781</v>
          </cell>
          <cell r="B1264" t="str">
            <v>P7 W1</v>
          </cell>
          <cell r="C1264" t="str">
            <v>FY17</v>
          </cell>
          <cell r="D1264" t="str">
            <v>Period 7</v>
          </cell>
        </row>
        <row r="1265">
          <cell r="A1265">
            <v>42782</v>
          </cell>
          <cell r="B1265" t="str">
            <v>P7 W1</v>
          </cell>
          <cell r="C1265" t="str">
            <v>FY17</v>
          </cell>
          <cell r="D1265" t="str">
            <v>Period 7</v>
          </cell>
        </row>
        <row r="1266">
          <cell r="A1266">
            <v>42783</v>
          </cell>
          <cell r="B1266" t="str">
            <v>P7 W1</v>
          </cell>
          <cell r="C1266" t="str">
            <v>FY17</v>
          </cell>
          <cell r="D1266" t="str">
            <v>Period 7</v>
          </cell>
        </row>
        <row r="1267">
          <cell r="A1267">
            <v>42784</v>
          </cell>
          <cell r="B1267" t="str">
            <v>P7 W1</v>
          </cell>
          <cell r="C1267" t="str">
            <v>FY17</v>
          </cell>
          <cell r="D1267" t="str">
            <v>Period 7</v>
          </cell>
        </row>
        <row r="1268">
          <cell r="A1268">
            <v>42785</v>
          </cell>
          <cell r="B1268" t="str">
            <v>P7 W1</v>
          </cell>
          <cell r="C1268" t="str">
            <v>FY17</v>
          </cell>
          <cell r="D1268" t="str">
            <v>Period 7</v>
          </cell>
        </row>
        <row r="1269">
          <cell r="A1269">
            <v>42786</v>
          </cell>
          <cell r="B1269" t="str">
            <v>P7 W2</v>
          </cell>
          <cell r="C1269" t="str">
            <v>FY17</v>
          </cell>
          <cell r="D1269" t="str">
            <v>Period 7</v>
          </cell>
        </row>
        <row r="1270">
          <cell r="A1270">
            <v>42787</v>
          </cell>
          <cell r="B1270" t="str">
            <v>P7 W2</v>
          </cell>
          <cell r="C1270" t="str">
            <v>FY17</v>
          </cell>
          <cell r="D1270" t="str">
            <v>Period 7</v>
          </cell>
        </row>
        <row r="1271">
          <cell r="A1271">
            <v>42788</v>
          </cell>
          <cell r="B1271" t="str">
            <v>P7 W2</v>
          </cell>
          <cell r="C1271" t="str">
            <v>FY17</v>
          </cell>
          <cell r="D1271" t="str">
            <v>Period 7</v>
          </cell>
        </row>
        <row r="1272">
          <cell r="A1272">
            <v>42789</v>
          </cell>
          <cell r="B1272" t="str">
            <v>P7 W2</v>
          </cell>
          <cell r="C1272" t="str">
            <v>FY17</v>
          </cell>
          <cell r="D1272" t="str">
            <v>Period 7</v>
          </cell>
        </row>
        <row r="1273">
          <cell r="A1273">
            <v>42790</v>
          </cell>
          <cell r="B1273" t="str">
            <v>P7 W2</v>
          </cell>
          <cell r="C1273" t="str">
            <v>FY17</v>
          </cell>
          <cell r="D1273" t="str">
            <v>Period 7</v>
          </cell>
        </row>
        <row r="1274">
          <cell r="A1274">
            <v>42791</v>
          </cell>
          <cell r="B1274" t="str">
            <v>P7 W2</v>
          </cell>
          <cell r="C1274" t="str">
            <v>FY17</v>
          </cell>
          <cell r="D1274" t="str">
            <v>Period 7</v>
          </cell>
        </row>
        <row r="1275">
          <cell r="A1275">
            <v>42792</v>
          </cell>
          <cell r="B1275" t="str">
            <v>P7 W2</v>
          </cell>
          <cell r="C1275" t="str">
            <v>FY17</v>
          </cell>
          <cell r="D1275" t="str">
            <v>Period 7</v>
          </cell>
        </row>
        <row r="1276">
          <cell r="A1276">
            <v>42793</v>
          </cell>
          <cell r="B1276" t="str">
            <v>P7 W3</v>
          </cell>
          <cell r="C1276" t="str">
            <v>FY17</v>
          </cell>
          <cell r="D1276" t="str">
            <v>Period 7</v>
          </cell>
        </row>
        <row r="1277">
          <cell r="A1277">
            <v>42794</v>
          </cell>
          <cell r="B1277" t="str">
            <v>P7 W3</v>
          </cell>
          <cell r="C1277" t="str">
            <v>FY17</v>
          </cell>
          <cell r="D1277" t="str">
            <v>Period 7</v>
          </cell>
        </row>
        <row r="1278">
          <cell r="A1278">
            <v>42795</v>
          </cell>
          <cell r="B1278" t="str">
            <v>P7 W3</v>
          </cell>
          <cell r="C1278" t="str">
            <v>FY17</v>
          </cell>
          <cell r="D1278" t="str">
            <v>Period 7</v>
          </cell>
        </row>
        <row r="1279">
          <cell r="A1279">
            <v>42796</v>
          </cell>
          <cell r="B1279" t="str">
            <v>P7 W3</v>
          </cell>
          <cell r="C1279" t="str">
            <v>FY17</v>
          </cell>
          <cell r="D1279" t="str">
            <v>Period 7</v>
          </cell>
        </row>
        <row r="1280">
          <cell r="A1280">
            <v>42797</v>
          </cell>
          <cell r="B1280" t="str">
            <v>P7 W3</v>
          </cell>
          <cell r="C1280" t="str">
            <v>FY17</v>
          </cell>
          <cell r="D1280" t="str">
            <v>Period 7</v>
          </cell>
        </row>
        <row r="1281">
          <cell r="A1281">
            <v>42798</v>
          </cell>
          <cell r="B1281" t="str">
            <v>P7 W3</v>
          </cell>
          <cell r="C1281" t="str">
            <v>FY17</v>
          </cell>
          <cell r="D1281" t="str">
            <v>Period 7</v>
          </cell>
        </row>
        <row r="1282">
          <cell r="A1282">
            <v>42799</v>
          </cell>
          <cell r="B1282" t="str">
            <v>P7 W3</v>
          </cell>
          <cell r="C1282" t="str">
            <v>FY17</v>
          </cell>
          <cell r="D1282" t="str">
            <v>Period 7</v>
          </cell>
        </row>
        <row r="1283">
          <cell r="A1283">
            <v>42800</v>
          </cell>
          <cell r="B1283" t="str">
            <v>P7 W4</v>
          </cell>
          <cell r="C1283" t="str">
            <v>FY17</v>
          </cell>
          <cell r="D1283" t="str">
            <v>Period 7</v>
          </cell>
        </row>
        <row r="1284">
          <cell r="A1284">
            <v>42801</v>
          </cell>
          <cell r="B1284" t="str">
            <v>P7 W4</v>
          </cell>
          <cell r="C1284" t="str">
            <v>FY17</v>
          </cell>
          <cell r="D1284" t="str">
            <v>Period 7</v>
          </cell>
        </row>
        <row r="1285">
          <cell r="A1285">
            <v>42802</v>
          </cell>
          <cell r="B1285" t="str">
            <v>P7 W4</v>
          </cell>
          <cell r="C1285" t="str">
            <v>FY17</v>
          </cell>
          <cell r="D1285" t="str">
            <v>Period 7</v>
          </cell>
        </row>
        <row r="1286">
          <cell r="A1286">
            <v>42803</v>
          </cell>
          <cell r="B1286" t="str">
            <v>P7 W4</v>
          </cell>
          <cell r="C1286" t="str">
            <v>FY17</v>
          </cell>
          <cell r="D1286" t="str">
            <v>Period 7</v>
          </cell>
        </row>
        <row r="1287">
          <cell r="A1287">
            <v>42804</v>
          </cell>
          <cell r="B1287" t="str">
            <v>P7 W4</v>
          </cell>
          <cell r="C1287" t="str">
            <v>FY17</v>
          </cell>
          <cell r="D1287" t="str">
            <v>Period 7</v>
          </cell>
        </row>
        <row r="1288">
          <cell r="A1288">
            <v>42805</v>
          </cell>
          <cell r="B1288" t="str">
            <v>P7 W4</v>
          </cell>
          <cell r="C1288" t="str">
            <v>FY17</v>
          </cell>
          <cell r="D1288" t="str">
            <v>Period 7</v>
          </cell>
        </row>
        <row r="1289">
          <cell r="A1289">
            <v>42806</v>
          </cell>
          <cell r="B1289" t="str">
            <v>P7 W4</v>
          </cell>
          <cell r="C1289" t="str">
            <v>FY17</v>
          </cell>
          <cell r="D1289" t="str">
            <v>Period 7</v>
          </cell>
        </row>
        <row r="1290">
          <cell r="A1290">
            <v>42807</v>
          </cell>
          <cell r="B1290" t="str">
            <v>P8 W1</v>
          </cell>
          <cell r="C1290" t="str">
            <v>FY17</v>
          </cell>
          <cell r="D1290" t="str">
            <v>Period 8</v>
          </cell>
        </row>
        <row r="1291">
          <cell r="A1291">
            <v>42808</v>
          </cell>
          <cell r="B1291" t="str">
            <v>P8 W1</v>
          </cell>
          <cell r="C1291" t="str">
            <v>FY17</v>
          </cell>
          <cell r="D1291" t="str">
            <v>Period 8</v>
          </cell>
        </row>
        <row r="1292">
          <cell r="A1292">
            <v>42809</v>
          </cell>
          <cell r="B1292" t="str">
            <v>P8 W1</v>
          </cell>
          <cell r="C1292" t="str">
            <v>FY17</v>
          </cell>
          <cell r="D1292" t="str">
            <v>Period 8</v>
          </cell>
        </row>
        <row r="1293">
          <cell r="A1293">
            <v>42810</v>
          </cell>
          <cell r="B1293" t="str">
            <v>P8 W1</v>
          </cell>
          <cell r="C1293" t="str">
            <v>FY17</v>
          </cell>
          <cell r="D1293" t="str">
            <v>Period 8</v>
          </cell>
        </row>
        <row r="1294">
          <cell r="A1294">
            <v>42811</v>
          </cell>
          <cell r="B1294" t="str">
            <v>P8 W1</v>
          </cell>
          <cell r="C1294" t="str">
            <v>FY17</v>
          </cell>
          <cell r="D1294" t="str">
            <v>Period 8</v>
          </cell>
        </row>
        <row r="1295">
          <cell r="A1295">
            <v>42812</v>
          </cell>
          <cell r="B1295" t="str">
            <v>P8 W1</v>
          </cell>
          <cell r="C1295" t="str">
            <v>FY17</v>
          </cell>
          <cell r="D1295" t="str">
            <v>Period 8</v>
          </cell>
        </row>
        <row r="1296">
          <cell r="A1296">
            <v>42813</v>
          </cell>
          <cell r="B1296" t="str">
            <v>P8 W1</v>
          </cell>
          <cell r="C1296" t="str">
            <v>FY17</v>
          </cell>
          <cell r="D1296" t="str">
            <v>Period 8</v>
          </cell>
        </row>
        <row r="1297">
          <cell r="A1297">
            <v>42814</v>
          </cell>
          <cell r="B1297" t="str">
            <v>P8 W2</v>
          </cell>
          <cell r="C1297" t="str">
            <v>FY17</v>
          </cell>
          <cell r="D1297" t="str">
            <v>Period 8</v>
          </cell>
        </row>
        <row r="1298">
          <cell r="A1298">
            <v>42815</v>
          </cell>
          <cell r="B1298" t="str">
            <v>P8 W2</v>
          </cell>
          <cell r="C1298" t="str">
            <v>FY17</v>
          </cell>
          <cell r="D1298" t="str">
            <v>Period 8</v>
          </cell>
        </row>
        <row r="1299">
          <cell r="A1299">
            <v>42816</v>
          </cell>
          <cell r="B1299" t="str">
            <v>P8 W2</v>
          </cell>
          <cell r="C1299" t="str">
            <v>FY17</v>
          </cell>
          <cell r="D1299" t="str">
            <v>Period 8</v>
          </cell>
        </row>
        <row r="1300">
          <cell r="A1300">
            <v>42817</v>
          </cell>
          <cell r="B1300" t="str">
            <v>P8 W2</v>
          </cell>
          <cell r="C1300" t="str">
            <v>FY17</v>
          </cell>
          <cell r="D1300" t="str">
            <v>Period 8</v>
          </cell>
        </row>
        <row r="1301">
          <cell r="A1301">
            <v>42818</v>
          </cell>
          <cell r="B1301" t="str">
            <v>P8 W2</v>
          </cell>
          <cell r="C1301" t="str">
            <v>FY17</v>
          </cell>
          <cell r="D1301" t="str">
            <v>Period 8</v>
          </cell>
        </row>
        <row r="1302">
          <cell r="A1302">
            <v>42819</v>
          </cell>
          <cell r="B1302" t="str">
            <v>P8 W2</v>
          </cell>
          <cell r="C1302" t="str">
            <v>FY17</v>
          </cell>
          <cell r="D1302" t="str">
            <v>Period 8</v>
          </cell>
        </row>
        <row r="1303">
          <cell r="A1303">
            <v>42820</v>
          </cell>
          <cell r="B1303" t="str">
            <v>P8 W2</v>
          </cell>
          <cell r="C1303" t="str">
            <v>FY17</v>
          </cell>
          <cell r="D1303" t="str">
            <v>Period 8</v>
          </cell>
        </row>
        <row r="1304">
          <cell r="A1304">
            <v>42821</v>
          </cell>
          <cell r="B1304" t="str">
            <v>P8 W3</v>
          </cell>
          <cell r="C1304" t="str">
            <v>FY17</v>
          </cell>
          <cell r="D1304" t="str">
            <v>Period 8</v>
          </cell>
        </row>
        <row r="1305">
          <cell r="A1305">
            <v>42822</v>
          </cell>
          <cell r="B1305" t="str">
            <v>P8 W3</v>
          </cell>
          <cell r="C1305" t="str">
            <v>FY17</v>
          </cell>
          <cell r="D1305" t="str">
            <v>Period 8</v>
          </cell>
        </row>
        <row r="1306">
          <cell r="A1306">
            <v>42823</v>
          </cell>
          <cell r="B1306" t="str">
            <v>P8 W3</v>
          </cell>
          <cell r="C1306" t="str">
            <v>FY17</v>
          </cell>
          <cell r="D1306" t="str">
            <v>Period 8</v>
          </cell>
        </row>
        <row r="1307">
          <cell r="A1307">
            <v>42824</v>
          </cell>
          <cell r="B1307" t="str">
            <v>P8 W3</v>
          </cell>
          <cell r="C1307" t="str">
            <v>FY17</v>
          </cell>
          <cell r="D1307" t="str">
            <v>Period 8</v>
          </cell>
        </row>
        <row r="1308">
          <cell r="A1308">
            <v>42825</v>
          </cell>
          <cell r="B1308" t="str">
            <v>P8 W3</v>
          </cell>
          <cell r="C1308" t="str">
            <v>FY17</v>
          </cell>
          <cell r="D1308" t="str">
            <v>Period 8</v>
          </cell>
        </row>
        <row r="1309">
          <cell r="A1309">
            <v>42826</v>
          </cell>
          <cell r="B1309" t="str">
            <v>P8 W3</v>
          </cell>
          <cell r="C1309" t="str">
            <v>FY17</v>
          </cell>
          <cell r="D1309" t="str">
            <v>Period 8</v>
          </cell>
        </row>
        <row r="1310">
          <cell r="A1310">
            <v>42827</v>
          </cell>
          <cell r="B1310" t="str">
            <v>P8 W3</v>
          </cell>
          <cell r="C1310" t="str">
            <v>FY17</v>
          </cell>
          <cell r="D1310" t="str">
            <v>Period 8</v>
          </cell>
        </row>
        <row r="1311">
          <cell r="A1311">
            <v>42828</v>
          </cell>
          <cell r="B1311" t="str">
            <v>P8 W4</v>
          </cell>
          <cell r="C1311" t="str">
            <v>FY17</v>
          </cell>
          <cell r="D1311" t="str">
            <v>Period 8</v>
          </cell>
        </row>
        <row r="1312">
          <cell r="A1312">
            <v>42829</v>
          </cell>
          <cell r="B1312" t="str">
            <v>P8 W4</v>
          </cell>
          <cell r="C1312" t="str">
            <v>FY17</v>
          </cell>
          <cell r="D1312" t="str">
            <v>Period 8</v>
          </cell>
        </row>
        <row r="1313">
          <cell r="A1313">
            <v>42830</v>
          </cell>
          <cell r="B1313" t="str">
            <v>P8 W4</v>
          </cell>
          <cell r="C1313" t="str">
            <v>FY17</v>
          </cell>
          <cell r="D1313" t="str">
            <v>Period 8</v>
          </cell>
        </row>
        <row r="1314">
          <cell r="A1314">
            <v>42831</v>
          </cell>
          <cell r="B1314" t="str">
            <v>P8 W4</v>
          </cell>
          <cell r="C1314" t="str">
            <v>FY17</v>
          </cell>
          <cell r="D1314" t="str">
            <v>Period 8</v>
          </cell>
        </row>
        <row r="1315">
          <cell r="A1315">
            <v>42832</v>
          </cell>
          <cell r="B1315" t="str">
            <v>P8 W4</v>
          </cell>
          <cell r="C1315" t="str">
            <v>FY17</v>
          </cell>
          <cell r="D1315" t="str">
            <v>Period 8</v>
          </cell>
        </row>
        <row r="1316">
          <cell r="A1316">
            <v>42833</v>
          </cell>
          <cell r="B1316" t="str">
            <v>P8 W4</v>
          </cell>
          <cell r="C1316" t="str">
            <v>FY17</v>
          </cell>
          <cell r="D1316" t="str">
            <v>Period 8</v>
          </cell>
        </row>
        <row r="1317">
          <cell r="A1317">
            <v>42834</v>
          </cell>
          <cell r="B1317" t="str">
            <v>P8 W4</v>
          </cell>
          <cell r="C1317" t="str">
            <v>FY17</v>
          </cell>
          <cell r="D1317" t="str">
            <v>Period 8</v>
          </cell>
        </row>
        <row r="1318">
          <cell r="A1318">
            <v>42835</v>
          </cell>
          <cell r="B1318" t="str">
            <v>P9 W1</v>
          </cell>
          <cell r="C1318" t="str">
            <v>FY17</v>
          </cell>
          <cell r="D1318" t="str">
            <v>Period 9</v>
          </cell>
        </row>
        <row r="1319">
          <cell r="A1319">
            <v>42836</v>
          </cell>
          <cell r="B1319" t="str">
            <v>P9 W1</v>
          </cell>
          <cell r="C1319" t="str">
            <v>FY17</v>
          </cell>
          <cell r="D1319" t="str">
            <v>Period 9</v>
          </cell>
        </row>
        <row r="1320">
          <cell r="A1320">
            <v>42837</v>
          </cell>
          <cell r="B1320" t="str">
            <v>P9 W1</v>
          </cell>
          <cell r="C1320" t="str">
            <v>FY17</v>
          </cell>
          <cell r="D1320" t="str">
            <v>Period 9</v>
          </cell>
        </row>
        <row r="1321">
          <cell r="A1321">
            <v>42838</v>
          </cell>
          <cell r="B1321" t="str">
            <v>P9 W1</v>
          </cell>
          <cell r="C1321" t="str">
            <v>FY17</v>
          </cell>
          <cell r="D1321" t="str">
            <v>Period 9</v>
          </cell>
        </row>
        <row r="1322">
          <cell r="A1322">
            <v>42839</v>
          </cell>
          <cell r="B1322" t="str">
            <v>P9 W1</v>
          </cell>
          <cell r="C1322" t="str">
            <v>FY17</v>
          </cell>
          <cell r="D1322" t="str">
            <v>Period 9</v>
          </cell>
        </row>
        <row r="1323">
          <cell r="A1323">
            <v>42840</v>
          </cell>
          <cell r="B1323" t="str">
            <v>P9 W1</v>
          </cell>
          <cell r="C1323" t="str">
            <v>FY17</v>
          </cell>
          <cell r="D1323" t="str">
            <v>Period 9</v>
          </cell>
        </row>
        <row r="1324">
          <cell r="A1324">
            <v>42841</v>
          </cell>
          <cell r="B1324" t="str">
            <v>P9 W1</v>
          </cell>
          <cell r="C1324" t="str">
            <v>FY17</v>
          </cell>
          <cell r="D1324" t="str">
            <v>Period 9</v>
          </cell>
        </row>
        <row r="1325">
          <cell r="A1325">
            <v>42842</v>
          </cell>
          <cell r="B1325" t="str">
            <v>P9 W2</v>
          </cell>
          <cell r="C1325" t="str">
            <v>FY17</v>
          </cell>
          <cell r="D1325" t="str">
            <v>Period 9</v>
          </cell>
        </row>
        <row r="1326">
          <cell r="A1326">
            <v>42843</v>
          </cell>
          <cell r="B1326" t="str">
            <v>P9 W2</v>
          </cell>
          <cell r="C1326" t="str">
            <v>FY17</v>
          </cell>
          <cell r="D1326" t="str">
            <v>Period 9</v>
          </cell>
        </row>
        <row r="1327">
          <cell r="A1327">
            <v>42844</v>
          </cell>
          <cell r="B1327" t="str">
            <v>P9 W2</v>
          </cell>
          <cell r="C1327" t="str">
            <v>FY17</v>
          </cell>
          <cell r="D1327" t="str">
            <v>Period 9</v>
          </cell>
        </row>
        <row r="1328">
          <cell r="A1328">
            <v>42845</v>
          </cell>
          <cell r="B1328" t="str">
            <v>P9 W2</v>
          </cell>
          <cell r="C1328" t="str">
            <v>FY17</v>
          </cell>
          <cell r="D1328" t="str">
            <v>Period 9</v>
          </cell>
        </row>
        <row r="1329">
          <cell r="A1329">
            <v>42846</v>
          </cell>
          <cell r="B1329" t="str">
            <v>P9 W2</v>
          </cell>
          <cell r="C1329" t="str">
            <v>FY17</v>
          </cell>
          <cell r="D1329" t="str">
            <v>Period 9</v>
          </cell>
        </row>
        <row r="1330">
          <cell r="A1330">
            <v>42847</v>
          </cell>
          <cell r="B1330" t="str">
            <v>P9 W2</v>
          </cell>
          <cell r="C1330" t="str">
            <v>FY17</v>
          </cell>
          <cell r="D1330" t="str">
            <v>Period 9</v>
          </cell>
        </row>
        <row r="1331">
          <cell r="A1331">
            <v>42848</v>
          </cell>
          <cell r="B1331" t="str">
            <v>P9 W2</v>
          </cell>
          <cell r="C1331" t="str">
            <v>FY17</v>
          </cell>
          <cell r="D1331" t="str">
            <v>Period 9</v>
          </cell>
        </row>
        <row r="1332">
          <cell r="A1332">
            <v>42849</v>
          </cell>
          <cell r="B1332" t="str">
            <v>P9 W3</v>
          </cell>
          <cell r="C1332" t="str">
            <v>FY17</v>
          </cell>
          <cell r="D1332" t="str">
            <v>Period 9</v>
          </cell>
        </row>
        <row r="1333">
          <cell r="A1333">
            <v>42850</v>
          </cell>
          <cell r="B1333" t="str">
            <v>P9 W3</v>
          </cell>
          <cell r="C1333" t="str">
            <v>FY17</v>
          </cell>
          <cell r="D1333" t="str">
            <v>Period 9</v>
          </cell>
        </row>
        <row r="1334">
          <cell r="A1334">
            <v>42851</v>
          </cell>
          <cell r="B1334" t="str">
            <v>P9 W3</v>
          </cell>
          <cell r="C1334" t="str">
            <v>FY17</v>
          </cell>
          <cell r="D1334" t="str">
            <v>Period 9</v>
          </cell>
        </row>
        <row r="1335">
          <cell r="A1335">
            <v>42852</v>
          </cell>
          <cell r="B1335" t="str">
            <v>P9 W3</v>
          </cell>
          <cell r="C1335" t="str">
            <v>FY17</v>
          </cell>
          <cell r="D1335" t="str">
            <v>Period 9</v>
          </cell>
        </row>
        <row r="1336">
          <cell r="A1336">
            <v>42853</v>
          </cell>
          <cell r="B1336" t="str">
            <v>P9 W3</v>
          </cell>
          <cell r="C1336" t="str">
            <v>FY17</v>
          </cell>
          <cell r="D1336" t="str">
            <v>Period 9</v>
          </cell>
        </row>
        <row r="1337">
          <cell r="A1337">
            <v>42854</v>
          </cell>
          <cell r="B1337" t="str">
            <v>P9 W3</v>
          </cell>
          <cell r="C1337" t="str">
            <v>FY17</v>
          </cell>
          <cell r="D1337" t="str">
            <v>Period 9</v>
          </cell>
        </row>
        <row r="1338">
          <cell r="A1338">
            <v>42855</v>
          </cell>
          <cell r="B1338" t="str">
            <v>P9 W3</v>
          </cell>
          <cell r="C1338" t="str">
            <v>FY17</v>
          </cell>
          <cell r="D1338" t="str">
            <v>Period 9</v>
          </cell>
        </row>
        <row r="1339">
          <cell r="A1339">
            <v>42856</v>
          </cell>
          <cell r="B1339" t="str">
            <v>P9 W4</v>
          </cell>
          <cell r="C1339" t="str">
            <v>FY17</v>
          </cell>
          <cell r="D1339" t="str">
            <v>Period 9</v>
          </cell>
        </row>
        <row r="1340">
          <cell r="A1340">
            <v>42857</v>
          </cell>
          <cell r="B1340" t="str">
            <v>P9 W4</v>
          </cell>
          <cell r="C1340" t="str">
            <v>FY17</v>
          </cell>
          <cell r="D1340" t="str">
            <v>Period 9</v>
          </cell>
        </row>
        <row r="1341">
          <cell r="A1341">
            <v>42858</v>
          </cell>
          <cell r="B1341" t="str">
            <v>P9 W4</v>
          </cell>
          <cell r="C1341" t="str">
            <v>FY17</v>
          </cell>
          <cell r="D1341" t="str">
            <v>Period 9</v>
          </cell>
        </row>
        <row r="1342">
          <cell r="A1342">
            <v>42859</v>
          </cell>
          <cell r="B1342" t="str">
            <v>P9 W4</v>
          </cell>
          <cell r="C1342" t="str">
            <v>FY17</v>
          </cell>
          <cell r="D1342" t="str">
            <v>Period 9</v>
          </cell>
        </row>
        <row r="1343">
          <cell r="A1343">
            <v>42860</v>
          </cell>
          <cell r="B1343" t="str">
            <v>P9 W4</v>
          </cell>
          <cell r="C1343" t="str">
            <v>FY17</v>
          </cell>
          <cell r="D1343" t="str">
            <v>Period 9</v>
          </cell>
        </row>
        <row r="1344">
          <cell r="A1344">
            <v>42861</v>
          </cell>
          <cell r="B1344" t="str">
            <v>P9 W4</v>
          </cell>
          <cell r="C1344" t="str">
            <v>FY17</v>
          </cell>
          <cell r="D1344" t="str">
            <v>Period 9</v>
          </cell>
        </row>
        <row r="1345">
          <cell r="A1345">
            <v>42862</v>
          </cell>
          <cell r="B1345" t="str">
            <v>P9 W4</v>
          </cell>
          <cell r="C1345" t="str">
            <v>FY17</v>
          </cell>
          <cell r="D1345" t="str">
            <v>Period 9</v>
          </cell>
        </row>
        <row r="1346">
          <cell r="A1346">
            <v>42863</v>
          </cell>
          <cell r="B1346" t="str">
            <v>P10 W1</v>
          </cell>
          <cell r="C1346" t="str">
            <v>FY17</v>
          </cell>
          <cell r="D1346" t="str">
            <v>Period 10</v>
          </cell>
        </row>
        <row r="1347">
          <cell r="A1347">
            <v>42864</v>
          </cell>
          <cell r="B1347" t="str">
            <v>P10 W1</v>
          </cell>
          <cell r="C1347" t="str">
            <v>FY17</v>
          </cell>
          <cell r="D1347" t="str">
            <v>Period 10</v>
          </cell>
        </row>
        <row r="1348">
          <cell r="A1348">
            <v>42865</v>
          </cell>
          <cell r="B1348" t="str">
            <v>P10 W1</v>
          </cell>
          <cell r="C1348" t="str">
            <v>FY17</v>
          </cell>
          <cell r="D1348" t="str">
            <v>Period 10</v>
          </cell>
        </row>
        <row r="1349">
          <cell r="A1349">
            <v>42866</v>
          </cell>
          <cell r="B1349" t="str">
            <v>P10 W1</v>
          </cell>
          <cell r="C1349" t="str">
            <v>FY17</v>
          </cell>
          <cell r="D1349" t="str">
            <v>Period 10</v>
          </cell>
        </row>
        <row r="1350">
          <cell r="A1350">
            <v>42867</v>
          </cell>
          <cell r="B1350" t="str">
            <v>P10 W1</v>
          </cell>
          <cell r="C1350" t="str">
            <v>FY17</v>
          </cell>
          <cell r="D1350" t="str">
            <v>Period 10</v>
          </cell>
        </row>
        <row r="1351">
          <cell r="A1351">
            <v>42868</v>
          </cell>
          <cell r="B1351" t="str">
            <v>P10 W1</v>
          </cell>
          <cell r="C1351" t="str">
            <v>FY17</v>
          </cell>
          <cell r="D1351" t="str">
            <v>Period 10</v>
          </cell>
        </row>
        <row r="1352">
          <cell r="A1352">
            <v>42869</v>
          </cell>
          <cell r="B1352" t="str">
            <v>P10 W1</v>
          </cell>
          <cell r="C1352" t="str">
            <v>FY17</v>
          </cell>
          <cell r="D1352" t="str">
            <v>Period 10</v>
          </cell>
        </row>
        <row r="1353">
          <cell r="A1353">
            <v>42870</v>
          </cell>
          <cell r="B1353" t="str">
            <v>P10 W2</v>
          </cell>
          <cell r="C1353" t="str">
            <v>FY17</v>
          </cell>
          <cell r="D1353" t="str">
            <v>Period 10</v>
          </cell>
        </row>
        <row r="1354">
          <cell r="A1354">
            <v>42871</v>
          </cell>
          <cell r="B1354" t="str">
            <v>P10 W2</v>
          </cell>
          <cell r="C1354" t="str">
            <v>FY17</v>
          </cell>
          <cell r="D1354" t="str">
            <v>Period 10</v>
          </cell>
        </row>
        <row r="1355">
          <cell r="A1355">
            <v>42872</v>
          </cell>
          <cell r="B1355" t="str">
            <v>P10 W2</v>
          </cell>
          <cell r="C1355" t="str">
            <v>FY17</v>
          </cell>
          <cell r="D1355" t="str">
            <v>Period 10</v>
          </cell>
        </row>
        <row r="1356">
          <cell r="A1356">
            <v>42873</v>
          </cell>
          <cell r="B1356" t="str">
            <v>P10 W2</v>
          </cell>
          <cell r="C1356" t="str">
            <v>FY17</v>
          </cell>
          <cell r="D1356" t="str">
            <v>Period 10</v>
          </cell>
        </row>
        <row r="1357">
          <cell r="A1357">
            <v>42874</v>
          </cell>
          <cell r="B1357" t="str">
            <v>P10 W2</v>
          </cell>
          <cell r="C1357" t="str">
            <v>FY17</v>
          </cell>
          <cell r="D1357" t="str">
            <v>Period 10</v>
          </cell>
        </row>
        <row r="1358">
          <cell r="A1358">
            <v>42875</v>
          </cell>
          <cell r="B1358" t="str">
            <v>P10 W2</v>
          </cell>
          <cell r="C1358" t="str">
            <v>FY17</v>
          </cell>
          <cell r="D1358" t="str">
            <v>Period 10</v>
          </cell>
        </row>
        <row r="1359">
          <cell r="A1359">
            <v>42876</v>
          </cell>
          <cell r="B1359" t="str">
            <v>P10 W2</v>
          </cell>
          <cell r="C1359" t="str">
            <v>FY17</v>
          </cell>
          <cell r="D1359" t="str">
            <v>Period 10</v>
          </cell>
        </row>
        <row r="1360">
          <cell r="A1360">
            <v>42877</v>
          </cell>
          <cell r="B1360" t="str">
            <v>P10 W3</v>
          </cell>
          <cell r="C1360" t="str">
            <v>FY17</v>
          </cell>
          <cell r="D1360" t="str">
            <v>Period 10</v>
          </cell>
        </row>
        <row r="1361">
          <cell r="A1361">
            <v>42878</v>
          </cell>
          <cell r="B1361" t="str">
            <v>P10 W3</v>
          </cell>
          <cell r="C1361" t="str">
            <v>FY17</v>
          </cell>
          <cell r="D1361" t="str">
            <v>Period 10</v>
          </cell>
        </row>
        <row r="1362">
          <cell r="A1362">
            <v>42879</v>
          </cell>
          <cell r="B1362" t="str">
            <v>P10 W3</v>
          </cell>
          <cell r="C1362" t="str">
            <v>FY17</v>
          </cell>
          <cell r="D1362" t="str">
            <v>Period 10</v>
          </cell>
        </row>
        <row r="1363">
          <cell r="A1363">
            <v>42880</v>
          </cell>
          <cell r="B1363" t="str">
            <v>P10 W3</v>
          </cell>
          <cell r="C1363" t="str">
            <v>FY17</v>
          </cell>
          <cell r="D1363" t="str">
            <v>Period 10</v>
          </cell>
        </row>
        <row r="1364">
          <cell r="A1364">
            <v>42881</v>
          </cell>
          <cell r="B1364" t="str">
            <v>P10 W3</v>
          </cell>
          <cell r="C1364" t="str">
            <v>FY17</v>
          </cell>
          <cell r="D1364" t="str">
            <v>Period 10</v>
          </cell>
        </row>
        <row r="1365">
          <cell r="A1365">
            <v>42882</v>
          </cell>
          <cell r="B1365" t="str">
            <v>P10 W3</v>
          </cell>
          <cell r="C1365" t="str">
            <v>FY17</v>
          </cell>
          <cell r="D1365" t="str">
            <v>Period 10</v>
          </cell>
        </row>
        <row r="1366">
          <cell r="A1366">
            <v>42883</v>
          </cell>
          <cell r="B1366" t="str">
            <v>P10 W3</v>
          </cell>
          <cell r="C1366" t="str">
            <v>FY17</v>
          </cell>
          <cell r="D1366" t="str">
            <v>Period 10</v>
          </cell>
        </row>
        <row r="1367">
          <cell r="A1367">
            <v>42884</v>
          </cell>
          <cell r="B1367" t="str">
            <v>P10 W4</v>
          </cell>
          <cell r="C1367" t="str">
            <v>FY17</v>
          </cell>
          <cell r="D1367" t="str">
            <v>Period 10</v>
          </cell>
        </row>
        <row r="1368">
          <cell r="A1368">
            <v>42885</v>
          </cell>
          <cell r="B1368" t="str">
            <v>P10 W4</v>
          </cell>
          <cell r="C1368" t="str">
            <v>FY17</v>
          </cell>
          <cell r="D1368" t="str">
            <v>Period 10</v>
          </cell>
        </row>
        <row r="1369">
          <cell r="A1369">
            <v>42886</v>
          </cell>
          <cell r="B1369" t="str">
            <v>P10 W4</v>
          </cell>
          <cell r="C1369" t="str">
            <v>FY17</v>
          </cell>
          <cell r="D1369" t="str">
            <v>Period 10</v>
          </cell>
        </row>
        <row r="1370">
          <cell r="A1370">
            <v>42887</v>
          </cell>
          <cell r="B1370" t="str">
            <v>P10 W4</v>
          </cell>
          <cell r="C1370" t="str">
            <v>FY17</v>
          </cell>
          <cell r="D1370" t="str">
            <v>Period 10</v>
          </cell>
        </row>
        <row r="1371">
          <cell r="A1371">
            <v>42888</v>
          </cell>
          <cell r="B1371" t="str">
            <v>P10 W4</v>
          </cell>
          <cell r="C1371" t="str">
            <v>FY17</v>
          </cell>
          <cell r="D1371" t="str">
            <v>Period 10</v>
          </cell>
        </row>
        <row r="1372">
          <cell r="A1372">
            <v>42889</v>
          </cell>
          <cell r="B1372" t="str">
            <v>P10 W4</v>
          </cell>
          <cell r="C1372" t="str">
            <v>FY17</v>
          </cell>
          <cell r="D1372" t="str">
            <v>Period 10</v>
          </cell>
        </row>
        <row r="1373">
          <cell r="A1373">
            <v>42890</v>
          </cell>
          <cell r="B1373" t="str">
            <v>P10 W4</v>
          </cell>
          <cell r="C1373" t="str">
            <v>FY17</v>
          </cell>
          <cell r="D1373" t="str">
            <v>Period 10</v>
          </cell>
        </row>
        <row r="1374">
          <cell r="A1374">
            <v>42891</v>
          </cell>
          <cell r="B1374" t="str">
            <v>P11 W1</v>
          </cell>
          <cell r="C1374" t="str">
            <v>FY17</v>
          </cell>
          <cell r="D1374" t="str">
            <v>Period 11</v>
          </cell>
        </row>
        <row r="1375">
          <cell r="A1375">
            <v>42892</v>
          </cell>
          <cell r="B1375" t="str">
            <v>P11 W1</v>
          </cell>
          <cell r="C1375" t="str">
            <v>FY17</v>
          </cell>
          <cell r="D1375" t="str">
            <v>Period 11</v>
          </cell>
        </row>
        <row r="1376">
          <cell r="A1376">
            <v>42893</v>
          </cell>
          <cell r="B1376" t="str">
            <v>P11 W1</v>
          </cell>
          <cell r="C1376" t="str">
            <v>FY17</v>
          </cell>
          <cell r="D1376" t="str">
            <v>Period 11</v>
          </cell>
        </row>
        <row r="1377">
          <cell r="A1377">
            <v>42894</v>
          </cell>
          <cell r="B1377" t="str">
            <v>P11 W1</v>
          </cell>
          <cell r="C1377" t="str">
            <v>FY17</v>
          </cell>
          <cell r="D1377" t="str">
            <v>Period 11</v>
          </cell>
        </row>
        <row r="1378">
          <cell r="A1378">
            <v>42895</v>
          </cell>
          <cell r="B1378" t="str">
            <v>P11 W1</v>
          </cell>
          <cell r="C1378" t="str">
            <v>FY17</v>
          </cell>
          <cell r="D1378" t="str">
            <v>Period 11</v>
          </cell>
        </row>
        <row r="1379">
          <cell r="A1379">
            <v>42896</v>
          </cell>
          <cell r="B1379" t="str">
            <v>P11 W1</v>
          </cell>
          <cell r="C1379" t="str">
            <v>FY17</v>
          </cell>
          <cell r="D1379" t="str">
            <v>Period 11</v>
          </cell>
        </row>
        <row r="1380">
          <cell r="A1380">
            <v>42897</v>
          </cell>
          <cell r="B1380" t="str">
            <v>P11 W1</v>
          </cell>
          <cell r="C1380" t="str">
            <v>FY17</v>
          </cell>
          <cell r="D1380" t="str">
            <v>Period 11</v>
          </cell>
        </row>
        <row r="1381">
          <cell r="A1381">
            <v>42898</v>
          </cell>
          <cell r="B1381" t="str">
            <v>P11 W2</v>
          </cell>
          <cell r="C1381" t="str">
            <v>FY17</v>
          </cell>
          <cell r="D1381" t="str">
            <v>Period 11</v>
          </cell>
        </row>
        <row r="1382">
          <cell r="A1382">
            <v>42899</v>
          </cell>
          <cell r="B1382" t="str">
            <v>P11 W2</v>
          </cell>
          <cell r="C1382" t="str">
            <v>FY17</v>
          </cell>
          <cell r="D1382" t="str">
            <v>Period 11</v>
          </cell>
        </row>
        <row r="1383">
          <cell r="A1383">
            <v>42900</v>
          </cell>
          <cell r="B1383" t="str">
            <v>P11 W2</v>
          </cell>
          <cell r="C1383" t="str">
            <v>FY17</v>
          </cell>
          <cell r="D1383" t="str">
            <v>Period 11</v>
          </cell>
        </row>
        <row r="1384">
          <cell r="A1384">
            <v>42901</v>
          </cell>
          <cell r="B1384" t="str">
            <v>P11 W2</v>
          </cell>
          <cell r="C1384" t="str">
            <v>FY17</v>
          </cell>
          <cell r="D1384" t="str">
            <v>Period 11</v>
          </cell>
        </row>
        <row r="1385">
          <cell r="A1385">
            <v>42902</v>
          </cell>
          <cell r="B1385" t="str">
            <v>P11 W2</v>
          </cell>
          <cell r="C1385" t="str">
            <v>FY17</v>
          </cell>
          <cell r="D1385" t="str">
            <v>Period 11</v>
          </cell>
        </row>
        <row r="1386">
          <cell r="A1386">
            <v>42903</v>
          </cell>
          <cell r="B1386" t="str">
            <v>P11 W2</v>
          </cell>
          <cell r="C1386" t="str">
            <v>FY17</v>
          </cell>
          <cell r="D1386" t="str">
            <v>Period 11</v>
          </cell>
        </row>
        <row r="1387">
          <cell r="A1387">
            <v>42904</v>
          </cell>
          <cell r="B1387" t="str">
            <v>P11 W2</v>
          </cell>
          <cell r="C1387" t="str">
            <v>FY17</v>
          </cell>
          <cell r="D1387" t="str">
            <v>Period 11</v>
          </cell>
        </row>
        <row r="1388">
          <cell r="A1388">
            <v>42905</v>
          </cell>
          <cell r="B1388" t="str">
            <v>P11 W3</v>
          </cell>
          <cell r="C1388" t="str">
            <v>FY17</v>
          </cell>
          <cell r="D1388" t="str">
            <v>Period 11</v>
          </cell>
        </row>
        <row r="1389">
          <cell r="A1389">
            <v>42906</v>
          </cell>
          <cell r="B1389" t="str">
            <v>P11 W3</v>
          </cell>
          <cell r="C1389" t="str">
            <v>FY17</v>
          </cell>
          <cell r="D1389" t="str">
            <v>Period 11</v>
          </cell>
        </row>
        <row r="1390">
          <cell r="A1390">
            <v>42907</v>
          </cell>
          <cell r="B1390" t="str">
            <v>P11 W3</v>
          </cell>
          <cell r="C1390" t="str">
            <v>FY17</v>
          </cell>
          <cell r="D1390" t="str">
            <v>Period 11</v>
          </cell>
        </row>
        <row r="1391">
          <cell r="A1391">
            <v>42908</v>
          </cell>
          <cell r="B1391" t="str">
            <v>P11 W3</v>
          </cell>
          <cell r="C1391" t="str">
            <v>FY17</v>
          </cell>
          <cell r="D1391" t="str">
            <v>Period 11</v>
          </cell>
        </row>
        <row r="1392">
          <cell r="A1392">
            <v>42909</v>
          </cell>
          <cell r="B1392" t="str">
            <v>P11 W3</v>
          </cell>
          <cell r="C1392" t="str">
            <v>FY17</v>
          </cell>
          <cell r="D1392" t="str">
            <v>Period 11</v>
          </cell>
        </row>
        <row r="1393">
          <cell r="A1393">
            <v>42910</v>
          </cell>
          <cell r="B1393" t="str">
            <v>P11 W3</v>
          </cell>
          <cell r="C1393" t="str">
            <v>FY17</v>
          </cell>
          <cell r="D1393" t="str">
            <v>Period 11</v>
          </cell>
        </row>
        <row r="1394">
          <cell r="A1394">
            <v>42911</v>
          </cell>
          <cell r="B1394" t="str">
            <v>P11 W3</v>
          </cell>
          <cell r="C1394" t="str">
            <v>FY17</v>
          </cell>
          <cell r="D1394" t="str">
            <v>Period 11</v>
          </cell>
        </row>
        <row r="1395">
          <cell r="A1395">
            <v>42912</v>
          </cell>
          <cell r="B1395" t="str">
            <v>P11 W4</v>
          </cell>
          <cell r="C1395" t="str">
            <v>FY17</v>
          </cell>
          <cell r="D1395" t="str">
            <v>Period 11</v>
          </cell>
        </row>
        <row r="1396">
          <cell r="A1396">
            <v>42913</v>
          </cell>
          <cell r="B1396" t="str">
            <v>P11 W4</v>
          </cell>
          <cell r="C1396" t="str">
            <v>FY17</v>
          </cell>
          <cell r="D1396" t="str">
            <v>Period 11</v>
          </cell>
        </row>
        <row r="1397">
          <cell r="A1397">
            <v>42914</v>
          </cell>
          <cell r="B1397" t="str">
            <v>P11 W4</v>
          </cell>
          <cell r="C1397" t="str">
            <v>FY17</v>
          </cell>
          <cell r="D1397" t="str">
            <v>Period 11</v>
          </cell>
        </row>
        <row r="1398">
          <cell r="A1398">
            <v>42915</v>
          </cell>
          <cell r="B1398" t="str">
            <v>P11 W4</v>
          </cell>
          <cell r="C1398" t="str">
            <v>FY17</v>
          </cell>
          <cell r="D1398" t="str">
            <v>Period 11</v>
          </cell>
        </row>
        <row r="1399">
          <cell r="A1399">
            <v>42916</v>
          </cell>
          <cell r="B1399" t="str">
            <v>P11 W4</v>
          </cell>
          <cell r="C1399" t="str">
            <v>FY17</v>
          </cell>
          <cell r="D1399" t="str">
            <v>Period 11</v>
          </cell>
        </row>
        <row r="1400">
          <cell r="A1400">
            <v>42917</v>
          </cell>
          <cell r="B1400" t="str">
            <v>P11 W4</v>
          </cell>
          <cell r="C1400" t="str">
            <v>FY17</v>
          </cell>
          <cell r="D1400" t="str">
            <v>Period 11</v>
          </cell>
        </row>
        <row r="1401">
          <cell r="A1401">
            <v>42918</v>
          </cell>
          <cell r="B1401" t="str">
            <v>P11 W4</v>
          </cell>
          <cell r="C1401" t="str">
            <v>FY17</v>
          </cell>
          <cell r="D1401" t="str">
            <v>Period 11</v>
          </cell>
        </row>
        <row r="1402">
          <cell r="A1402">
            <v>42919</v>
          </cell>
          <cell r="B1402" t="str">
            <v>P12 W1</v>
          </cell>
          <cell r="C1402" t="str">
            <v>FY17</v>
          </cell>
          <cell r="D1402" t="str">
            <v>Period 12</v>
          </cell>
        </row>
        <row r="1403">
          <cell r="A1403">
            <v>42920</v>
          </cell>
          <cell r="B1403" t="str">
            <v>P12 W1</v>
          </cell>
          <cell r="C1403" t="str">
            <v>FY17</v>
          </cell>
          <cell r="D1403" t="str">
            <v>Period 12</v>
          </cell>
        </row>
        <row r="1404">
          <cell r="A1404">
            <v>42921</v>
          </cell>
          <cell r="B1404" t="str">
            <v>P12 W1</v>
          </cell>
          <cell r="C1404" t="str">
            <v>FY17</v>
          </cell>
          <cell r="D1404" t="str">
            <v>Period 12</v>
          </cell>
        </row>
        <row r="1405">
          <cell r="A1405">
            <v>42922</v>
          </cell>
          <cell r="B1405" t="str">
            <v>P12 W1</v>
          </cell>
          <cell r="C1405" t="str">
            <v>FY17</v>
          </cell>
          <cell r="D1405" t="str">
            <v>Period 12</v>
          </cell>
        </row>
        <row r="1406">
          <cell r="A1406">
            <v>42923</v>
          </cell>
          <cell r="B1406" t="str">
            <v>P12 W1</v>
          </cell>
          <cell r="C1406" t="str">
            <v>FY17</v>
          </cell>
          <cell r="D1406" t="str">
            <v>Period 12</v>
          </cell>
        </row>
        <row r="1407">
          <cell r="A1407">
            <v>42924</v>
          </cell>
          <cell r="B1407" t="str">
            <v>P12 W1</v>
          </cell>
          <cell r="C1407" t="str">
            <v>FY17</v>
          </cell>
          <cell r="D1407" t="str">
            <v>Period 12</v>
          </cell>
        </row>
        <row r="1408">
          <cell r="A1408">
            <v>42925</v>
          </cell>
          <cell r="B1408" t="str">
            <v>P12 W1</v>
          </cell>
          <cell r="C1408" t="str">
            <v>FY17</v>
          </cell>
          <cell r="D1408" t="str">
            <v>Period 12</v>
          </cell>
        </row>
        <row r="1409">
          <cell r="A1409">
            <v>42926</v>
          </cell>
          <cell r="B1409" t="str">
            <v>P12 W2</v>
          </cell>
          <cell r="C1409" t="str">
            <v>FY17</v>
          </cell>
          <cell r="D1409" t="str">
            <v>Period 12</v>
          </cell>
        </row>
        <row r="1410">
          <cell r="A1410">
            <v>42927</v>
          </cell>
          <cell r="B1410" t="str">
            <v>P12 W2</v>
          </cell>
          <cell r="C1410" t="str">
            <v>FY17</v>
          </cell>
          <cell r="D1410" t="str">
            <v>Period 12</v>
          </cell>
        </row>
        <row r="1411">
          <cell r="A1411">
            <v>42928</v>
          </cell>
          <cell r="B1411" t="str">
            <v>P12 W2</v>
          </cell>
          <cell r="C1411" t="str">
            <v>FY17</v>
          </cell>
          <cell r="D1411" t="str">
            <v>Period 12</v>
          </cell>
        </row>
        <row r="1412">
          <cell r="A1412">
            <v>42929</v>
          </cell>
          <cell r="B1412" t="str">
            <v>P12 W2</v>
          </cell>
          <cell r="C1412" t="str">
            <v>FY17</v>
          </cell>
          <cell r="D1412" t="str">
            <v>Period 12</v>
          </cell>
        </row>
        <row r="1413">
          <cell r="A1413">
            <v>42930</v>
          </cell>
          <cell r="B1413" t="str">
            <v>P12 W2</v>
          </cell>
          <cell r="C1413" t="str">
            <v>FY17</v>
          </cell>
          <cell r="D1413" t="str">
            <v>Period 12</v>
          </cell>
        </row>
        <row r="1414">
          <cell r="A1414">
            <v>42931</v>
          </cell>
          <cell r="B1414" t="str">
            <v>P12 W2</v>
          </cell>
          <cell r="C1414" t="str">
            <v>FY17</v>
          </cell>
          <cell r="D1414" t="str">
            <v>Period 12</v>
          </cell>
        </row>
        <row r="1415">
          <cell r="A1415">
            <v>42932</v>
          </cell>
          <cell r="B1415" t="str">
            <v>P12 W2</v>
          </cell>
          <cell r="C1415" t="str">
            <v>FY17</v>
          </cell>
          <cell r="D1415" t="str">
            <v>Period 12</v>
          </cell>
        </row>
        <row r="1416">
          <cell r="A1416">
            <v>42933</v>
          </cell>
          <cell r="B1416" t="str">
            <v>P12 W3</v>
          </cell>
          <cell r="C1416" t="str">
            <v>FY17</v>
          </cell>
          <cell r="D1416" t="str">
            <v>Period 12</v>
          </cell>
        </row>
        <row r="1417">
          <cell r="A1417">
            <v>42934</v>
          </cell>
          <cell r="B1417" t="str">
            <v>P12 W3</v>
          </cell>
          <cell r="C1417" t="str">
            <v>FY17</v>
          </cell>
          <cell r="D1417" t="str">
            <v>Period 12</v>
          </cell>
        </row>
        <row r="1418">
          <cell r="A1418">
            <v>42935</v>
          </cell>
          <cell r="B1418" t="str">
            <v>P12 W3</v>
          </cell>
          <cell r="C1418" t="str">
            <v>FY17</v>
          </cell>
          <cell r="D1418" t="str">
            <v>Period 12</v>
          </cell>
        </row>
        <row r="1419">
          <cell r="A1419">
            <v>42936</v>
          </cell>
          <cell r="B1419" t="str">
            <v>P12 W3</v>
          </cell>
          <cell r="C1419" t="str">
            <v>FY17</v>
          </cell>
          <cell r="D1419" t="str">
            <v>Period 12</v>
          </cell>
        </row>
        <row r="1420">
          <cell r="A1420">
            <v>42937</v>
          </cell>
          <cell r="B1420" t="str">
            <v>P12 W3</v>
          </cell>
          <cell r="C1420" t="str">
            <v>FY17</v>
          </cell>
          <cell r="D1420" t="str">
            <v>Period 12</v>
          </cell>
        </row>
        <row r="1421">
          <cell r="A1421">
            <v>42938</v>
          </cell>
          <cell r="B1421" t="str">
            <v>P12 W3</v>
          </cell>
          <cell r="C1421" t="str">
            <v>FY17</v>
          </cell>
          <cell r="D1421" t="str">
            <v>Period 12</v>
          </cell>
        </row>
        <row r="1422">
          <cell r="A1422">
            <v>42939</v>
          </cell>
          <cell r="B1422" t="str">
            <v>P12 W3</v>
          </cell>
          <cell r="C1422" t="str">
            <v>FY17</v>
          </cell>
          <cell r="D1422" t="str">
            <v>Period 12</v>
          </cell>
        </row>
        <row r="1423">
          <cell r="A1423">
            <v>42940</v>
          </cell>
          <cell r="B1423" t="str">
            <v>P12 W4</v>
          </cell>
          <cell r="C1423" t="str">
            <v>FY17</v>
          </cell>
          <cell r="D1423" t="str">
            <v>Period 12</v>
          </cell>
        </row>
        <row r="1424">
          <cell r="A1424">
            <v>42941</v>
          </cell>
          <cell r="B1424" t="str">
            <v>P12 W4</v>
          </cell>
          <cell r="C1424" t="str">
            <v>FY17</v>
          </cell>
          <cell r="D1424" t="str">
            <v>Period 12</v>
          </cell>
        </row>
        <row r="1425">
          <cell r="A1425">
            <v>42942</v>
          </cell>
          <cell r="B1425" t="str">
            <v>P12 W4</v>
          </cell>
          <cell r="C1425" t="str">
            <v>FY17</v>
          </cell>
          <cell r="D1425" t="str">
            <v>Period 12</v>
          </cell>
        </row>
        <row r="1426">
          <cell r="A1426">
            <v>42943</v>
          </cell>
          <cell r="B1426" t="str">
            <v>P12 W4</v>
          </cell>
          <cell r="C1426" t="str">
            <v>FY17</v>
          </cell>
          <cell r="D1426" t="str">
            <v>Period 12</v>
          </cell>
        </row>
        <row r="1427">
          <cell r="A1427">
            <v>42944</v>
          </cell>
          <cell r="B1427" t="str">
            <v>P12 W4</v>
          </cell>
          <cell r="C1427" t="str">
            <v>FY17</v>
          </cell>
          <cell r="D1427" t="str">
            <v>Period 12</v>
          </cell>
        </row>
        <row r="1428">
          <cell r="A1428">
            <v>42945</v>
          </cell>
          <cell r="B1428" t="str">
            <v>P12 W4</v>
          </cell>
          <cell r="C1428" t="str">
            <v>FY17</v>
          </cell>
          <cell r="D1428" t="str">
            <v>Period 12</v>
          </cell>
        </row>
        <row r="1429">
          <cell r="A1429">
            <v>42946</v>
          </cell>
          <cell r="B1429" t="str">
            <v>P12 W4</v>
          </cell>
          <cell r="C1429" t="str">
            <v>FY17</v>
          </cell>
          <cell r="D1429" t="str">
            <v>Period 12</v>
          </cell>
        </row>
        <row r="1430">
          <cell r="A1430">
            <v>42947</v>
          </cell>
          <cell r="B1430" t="str">
            <v>P13 W1</v>
          </cell>
          <cell r="C1430" t="str">
            <v>FY17</v>
          </cell>
          <cell r="D1430" t="str">
            <v>Period 13</v>
          </cell>
        </row>
        <row r="1431">
          <cell r="A1431">
            <v>42948</v>
          </cell>
          <cell r="B1431" t="str">
            <v>P13 W1</v>
          </cell>
          <cell r="C1431" t="str">
            <v>FY17</v>
          </cell>
          <cell r="D1431" t="str">
            <v>Period 13</v>
          </cell>
        </row>
        <row r="1432">
          <cell r="A1432">
            <v>42949</v>
          </cell>
          <cell r="B1432" t="str">
            <v>P13 W1</v>
          </cell>
          <cell r="C1432" t="str">
            <v>FY17</v>
          </cell>
          <cell r="D1432" t="str">
            <v>Period 13</v>
          </cell>
        </row>
        <row r="1433">
          <cell r="A1433">
            <v>42950</v>
          </cell>
          <cell r="B1433" t="str">
            <v>P13 W1</v>
          </cell>
          <cell r="C1433" t="str">
            <v>FY17</v>
          </cell>
          <cell r="D1433" t="str">
            <v>Period 13</v>
          </cell>
        </row>
        <row r="1434">
          <cell r="A1434">
            <v>42951</v>
          </cell>
          <cell r="B1434" t="str">
            <v>P13 W1</v>
          </cell>
          <cell r="C1434" t="str">
            <v>FY17</v>
          </cell>
          <cell r="D1434" t="str">
            <v>Period 13</v>
          </cell>
        </row>
        <row r="1435">
          <cell r="A1435">
            <v>42952</v>
          </cell>
          <cell r="B1435" t="str">
            <v>P13 W1</v>
          </cell>
          <cell r="C1435" t="str">
            <v>FY17</v>
          </cell>
          <cell r="D1435" t="str">
            <v>Period 13</v>
          </cell>
        </row>
        <row r="1436">
          <cell r="A1436">
            <v>42953</v>
          </cell>
          <cell r="B1436" t="str">
            <v>P13 W1</v>
          </cell>
          <cell r="C1436" t="str">
            <v>FY17</v>
          </cell>
          <cell r="D1436" t="str">
            <v>Period 13</v>
          </cell>
        </row>
        <row r="1437">
          <cell r="A1437">
            <v>42954</v>
          </cell>
          <cell r="B1437" t="str">
            <v>P13 W2</v>
          </cell>
          <cell r="C1437" t="str">
            <v>FY17</v>
          </cell>
          <cell r="D1437" t="str">
            <v>Period 13</v>
          </cell>
        </row>
        <row r="1438">
          <cell r="A1438">
            <v>42955</v>
          </cell>
          <cell r="B1438" t="str">
            <v>P13 W2</v>
          </cell>
          <cell r="C1438" t="str">
            <v>FY17</v>
          </cell>
          <cell r="D1438" t="str">
            <v>Period 13</v>
          </cell>
        </row>
        <row r="1439">
          <cell r="A1439">
            <v>42956</v>
          </cell>
          <cell r="B1439" t="str">
            <v>P13 W2</v>
          </cell>
          <cell r="C1439" t="str">
            <v>FY17</v>
          </cell>
          <cell r="D1439" t="str">
            <v>Period 13</v>
          </cell>
        </row>
        <row r="1440">
          <cell r="A1440">
            <v>42957</v>
          </cell>
          <cell r="B1440" t="str">
            <v>P13 W2</v>
          </cell>
          <cell r="C1440" t="str">
            <v>FY17</v>
          </cell>
          <cell r="D1440" t="str">
            <v>Period 13</v>
          </cell>
        </row>
        <row r="1441">
          <cell r="A1441">
            <v>42958</v>
          </cell>
          <cell r="B1441" t="str">
            <v>P13 W2</v>
          </cell>
          <cell r="C1441" t="str">
            <v>FY17</v>
          </cell>
          <cell r="D1441" t="str">
            <v>Period 13</v>
          </cell>
        </row>
        <row r="1442">
          <cell r="A1442">
            <v>42959</v>
          </cell>
          <cell r="B1442" t="str">
            <v>P13 W2</v>
          </cell>
          <cell r="C1442" t="str">
            <v>FY17</v>
          </cell>
          <cell r="D1442" t="str">
            <v>Period 13</v>
          </cell>
        </row>
        <row r="1443">
          <cell r="A1443">
            <v>42960</v>
          </cell>
          <cell r="B1443" t="str">
            <v>P13 W2</v>
          </cell>
          <cell r="C1443" t="str">
            <v>FY17</v>
          </cell>
          <cell r="D1443" t="str">
            <v>Period 13</v>
          </cell>
        </row>
        <row r="1444">
          <cell r="A1444">
            <v>42961</v>
          </cell>
          <cell r="B1444" t="str">
            <v>P13 W3</v>
          </cell>
          <cell r="C1444" t="str">
            <v>FY17</v>
          </cell>
          <cell r="D1444" t="str">
            <v>Period 13</v>
          </cell>
        </row>
        <row r="1445">
          <cell r="A1445">
            <v>42962</v>
          </cell>
          <cell r="B1445" t="str">
            <v>P13 W3</v>
          </cell>
          <cell r="C1445" t="str">
            <v>FY17</v>
          </cell>
          <cell r="D1445" t="str">
            <v>Period 13</v>
          </cell>
        </row>
        <row r="1446">
          <cell r="A1446">
            <v>42963</v>
          </cell>
          <cell r="B1446" t="str">
            <v>P13 W3</v>
          </cell>
          <cell r="C1446" t="str">
            <v>FY17</v>
          </cell>
          <cell r="D1446" t="str">
            <v>Period 13</v>
          </cell>
        </row>
        <row r="1447">
          <cell r="A1447">
            <v>42964</v>
          </cell>
          <cell r="B1447" t="str">
            <v>P13 W3</v>
          </cell>
          <cell r="C1447" t="str">
            <v>FY17</v>
          </cell>
          <cell r="D1447" t="str">
            <v>Period 13</v>
          </cell>
        </row>
        <row r="1448">
          <cell r="A1448">
            <v>42965</v>
          </cell>
          <cell r="B1448" t="str">
            <v>P13 W3</v>
          </cell>
          <cell r="C1448" t="str">
            <v>FY17</v>
          </cell>
          <cell r="D1448" t="str">
            <v>Period 13</v>
          </cell>
        </row>
        <row r="1449">
          <cell r="A1449">
            <v>42966</v>
          </cell>
          <cell r="B1449" t="str">
            <v>P13 W3</v>
          </cell>
          <cell r="C1449" t="str">
            <v>FY17</v>
          </cell>
          <cell r="D1449" t="str">
            <v>Period 13</v>
          </cell>
        </row>
        <row r="1450">
          <cell r="A1450">
            <v>42967</v>
          </cell>
          <cell r="B1450" t="str">
            <v>P13 W3</v>
          </cell>
          <cell r="C1450" t="str">
            <v>FY17</v>
          </cell>
          <cell r="D1450" t="str">
            <v>Period 13</v>
          </cell>
        </row>
        <row r="1451">
          <cell r="A1451">
            <v>42968</v>
          </cell>
          <cell r="B1451" t="str">
            <v>P13 W4</v>
          </cell>
          <cell r="C1451" t="str">
            <v>FY17</v>
          </cell>
          <cell r="D1451" t="str">
            <v>Period 13</v>
          </cell>
        </row>
        <row r="1452">
          <cell r="A1452">
            <v>42969</v>
          </cell>
          <cell r="B1452" t="str">
            <v>P13 W4</v>
          </cell>
          <cell r="C1452" t="str">
            <v>FY17</v>
          </cell>
          <cell r="D1452" t="str">
            <v>Period 13</v>
          </cell>
        </row>
        <row r="1453">
          <cell r="A1453">
            <v>42970</v>
          </cell>
          <cell r="B1453" t="str">
            <v>P13 W4</v>
          </cell>
          <cell r="C1453" t="str">
            <v>FY17</v>
          </cell>
          <cell r="D1453" t="str">
            <v>Period 13</v>
          </cell>
        </row>
        <row r="1454">
          <cell r="A1454">
            <v>42971</v>
          </cell>
          <cell r="B1454" t="str">
            <v>P13 W4</v>
          </cell>
          <cell r="C1454" t="str">
            <v>FY17</v>
          </cell>
          <cell r="D1454" t="str">
            <v>Period 13</v>
          </cell>
        </row>
        <row r="1455">
          <cell r="A1455">
            <v>42972</v>
          </cell>
          <cell r="B1455" t="str">
            <v>P13 W4</v>
          </cell>
          <cell r="C1455" t="str">
            <v>FY17</v>
          </cell>
          <cell r="D1455" t="str">
            <v>Period 13</v>
          </cell>
        </row>
        <row r="1456">
          <cell r="A1456">
            <v>42973</v>
          </cell>
          <cell r="B1456" t="str">
            <v>P13 W4</v>
          </cell>
          <cell r="C1456" t="str">
            <v>FY17</v>
          </cell>
          <cell r="D1456" t="str">
            <v>Period 13</v>
          </cell>
        </row>
        <row r="1457">
          <cell r="A1457">
            <v>42974</v>
          </cell>
          <cell r="B1457" t="str">
            <v>P13 W4</v>
          </cell>
          <cell r="C1457" t="str">
            <v>FY17</v>
          </cell>
          <cell r="D1457" t="str">
            <v>Period 13</v>
          </cell>
        </row>
        <row r="1458">
          <cell r="A1458">
            <v>42975</v>
          </cell>
          <cell r="B1458" t="str">
            <v>P13 W5</v>
          </cell>
          <cell r="C1458" t="str">
            <v>FY17</v>
          </cell>
          <cell r="D1458" t="str">
            <v>Period 13</v>
          </cell>
        </row>
        <row r="1459">
          <cell r="A1459">
            <v>42976</v>
          </cell>
          <cell r="B1459" t="str">
            <v>P13 W5</v>
          </cell>
          <cell r="C1459" t="str">
            <v>FY17</v>
          </cell>
          <cell r="D1459" t="str">
            <v>Period 13</v>
          </cell>
        </row>
        <row r="1460">
          <cell r="A1460">
            <v>42977</v>
          </cell>
          <cell r="B1460" t="str">
            <v>P13 W5</v>
          </cell>
          <cell r="C1460" t="str">
            <v>FY17</v>
          </cell>
          <cell r="D1460" t="str">
            <v>Period 13</v>
          </cell>
        </row>
        <row r="1461">
          <cell r="A1461">
            <v>42978</v>
          </cell>
          <cell r="B1461" t="str">
            <v>P13 W5</v>
          </cell>
          <cell r="C1461" t="str">
            <v>FY17</v>
          </cell>
          <cell r="D1461" t="str">
            <v>Period 13</v>
          </cell>
        </row>
        <row r="1462">
          <cell r="A1462">
            <v>42979</v>
          </cell>
          <cell r="B1462" t="str">
            <v>P13 W5</v>
          </cell>
          <cell r="C1462" t="str">
            <v>FY17</v>
          </cell>
          <cell r="D1462" t="str">
            <v>Period 13</v>
          </cell>
        </row>
        <row r="1463">
          <cell r="A1463">
            <v>42980</v>
          </cell>
          <cell r="B1463" t="str">
            <v>P13 W5</v>
          </cell>
          <cell r="C1463" t="str">
            <v>FY17</v>
          </cell>
          <cell r="D1463" t="str">
            <v>Period 13</v>
          </cell>
        </row>
        <row r="1464">
          <cell r="A1464">
            <v>42981</v>
          </cell>
          <cell r="B1464" t="str">
            <v>P13 W5</v>
          </cell>
          <cell r="C1464" t="str">
            <v>FY17</v>
          </cell>
          <cell r="D1464" t="str">
            <v>Period 13</v>
          </cell>
        </row>
        <row r="1465">
          <cell r="A1465">
            <v>42982</v>
          </cell>
          <cell r="B1465" t="str">
            <v>P1 W1</v>
          </cell>
          <cell r="C1465" t="str">
            <v>FY18</v>
          </cell>
          <cell r="D1465" t="str">
            <v>Period 1</v>
          </cell>
        </row>
        <row r="1466">
          <cell r="A1466">
            <v>42983</v>
          </cell>
          <cell r="B1466" t="str">
            <v>P1 W1</v>
          </cell>
          <cell r="C1466" t="str">
            <v>FY18</v>
          </cell>
          <cell r="D1466" t="str">
            <v>Period 1</v>
          </cell>
        </row>
        <row r="1467">
          <cell r="A1467">
            <v>42984</v>
          </cell>
          <cell r="B1467" t="str">
            <v>P1 W1</v>
          </cell>
          <cell r="C1467" t="str">
            <v>FY18</v>
          </cell>
          <cell r="D1467" t="str">
            <v>Period 1</v>
          </cell>
        </row>
        <row r="1468">
          <cell r="A1468">
            <v>42985</v>
          </cell>
          <cell r="B1468" t="str">
            <v>P1 W1</v>
          </cell>
          <cell r="C1468" t="str">
            <v>FY18</v>
          </cell>
          <cell r="D1468" t="str">
            <v>Period 1</v>
          </cell>
        </row>
        <row r="1469">
          <cell r="A1469">
            <v>42986</v>
          </cell>
          <cell r="B1469" t="str">
            <v>P1 W1</v>
          </cell>
          <cell r="C1469" t="str">
            <v>FY18</v>
          </cell>
          <cell r="D1469" t="str">
            <v>Period 1</v>
          </cell>
        </row>
        <row r="1470">
          <cell r="A1470">
            <v>42987</v>
          </cell>
          <cell r="B1470" t="str">
            <v>P1 W1</v>
          </cell>
          <cell r="C1470" t="str">
            <v>FY18</v>
          </cell>
          <cell r="D1470" t="str">
            <v>Period 1</v>
          </cell>
        </row>
        <row r="1471">
          <cell r="A1471">
            <v>42988</v>
          </cell>
          <cell r="B1471" t="str">
            <v>P1 W1</v>
          </cell>
          <cell r="C1471" t="str">
            <v>FY18</v>
          </cell>
          <cell r="D1471" t="str">
            <v>Period 1</v>
          </cell>
        </row>
        <row r="1472">
          <cell r="A1472">
            <v>42989</v>
          </cell>
          <cell r="B1472" t="str">
            <v>P1 W2</v>
          </cell>
          <cell r="C1472" t="str">
            <v>FY18</v>
          </cell>
          <cell r="D1472" t="str">
            <v>Period 1</v>
          </cell>
        </row>
        <row r="1473">
          <cell r="A1473">
            <v>42990</v>
          </cell>
          <cell r="B1473" t="str">
            <v>P1 W2</v>
          </cell>
          <cell r="C1473" t="str">
            <v>FY18</v>
          </cell>
          <cell r="D1473" t="str">
            <v>Period 1</v>
          </cell>
        </row>
        <row r="1474">
          <cell r="A1474">
            <v>42991</v>
          </cell>
          <cell r="B1474" t="str">
            <v>P1 W2</v>
          </cell>
          <cell r="C1474" t="str">
            <v>FY18</v>
          </cell>
          <cell r="D1474" t="str">
            <v>Period 1</v>
          </cell>
        </row>
        <row r="1475">
          <cell r="A1475">
            <v>42992</v>
          </cell>
          <cell r="B1475" t="str">
            <v>P1 W2</v>
          </cell>
          <cell r="C1475" t="str">
            <v>FY18</v>
          </cell>
          <cell r="D1475" t="str">
            <v>Period 1</v>
          </cell>
        </row>
        <row r="1476">
          <cell r="A1476">
            <v>42993</v>
          </cell>
          <cell r="B1476" t="str">
            <v>P1 W2</v>
          </cell>
          <cell r="C1476" t="str">
            <v>FY18</v>
          </cell>
          <cell r="D1476" t="str">
            <v>Period 1</v>
          </cell>
        </row>
        <row r="1477">
          <cell r="A1477">
            <v>42994</v>
          </cell>
          <cell r="B1477" t="str">
            <v>P1 W2</v>
          </cell>
          <cell r="C1477" t="str">
            <v>FY18</v>
          </cell>
          <cell r="D1477" t="str">
            <v>Period 1</v>
          </cell>
        </row>
        <row r="1478">
          <cell r="A1478">
            <v>42995</v>
          </cell>
          <cell r="B1478" t="str">
            <v>P1 W2</v>
          </cell>
          <cell r="C1478" t="str">
            <v>FY18</v>
          </cell>
          <cell r="D1478" t="str">
            <v>Period 1</v>
          </cell>
        </row>
        <row r="1479">
          <cell r="A1479">
            <v>42996</v>
          </cell>
          <cell r="B1479" t="str">
            <v>P1 W3</v>
          </cell>
          <cell r="C1479" t="str">
            <v>FY18</v>
          </cell>
          <cell r="D1479" t="str">
            <v>Period 1</v>
          </cell>
        </row>
        <row r="1480">
          <cell r="A1480">
            <v>42997</v>
          </cell>
          <cell r="B1480" t="str">
            <v>P1 W3</v>
          </cell>
          <cell r="C1480" t="str">
            <v>FY18</v>
          </cell>
          <cell r="D1480" t="str">
            <v>Period 1</v>
          </cell>
        </row>
        <row r="1481">
          <cell r="A1481">
            <v>42998</v>
          </cell>
          <cell r="B1481" t="str">
            <v>P1 W3</v>
          </cell>
          <cell r="C1481" t="str">
            <v>FY18</v>
          </cell>
          <cell r="D1481" t="str">
            <v>Period 1</v>
          </cell>
        </row>
        <row r="1482">
          <cell r="A1482">
            <v>42999</v>
          </cell>
          <cell r="B1482" t="str">
            <v>P1 W3</v>
          </cell>
          <cell r="C1482" t="str">
            <v>FY18</v>
          </cell>
          <cell r="D1482" t="str">
            <v>Period 1</v>
          </cell>
        </row>
        <row r="1483">
          <cell r="A1483">
            <v>43000</v>
          </cell>
          <cell r="B1483" t="str">
            <v>P1 W3</v>
          </cell>
          <cell r="C1483" t="str">
            <v>FY18</v>
          </cell>
          <cell r="D1483" t="str">
            <v>Period 1</v>
          </cell>
        </row>
        <row r="1484">
          <cell r="A1484">
            <v>43001</v>
          </cell>
          <cell r="B1484" t="str">
            <v>P1 W3</v>
          </cell>
          <cell r="C1484" t="str">
            <v>FY18</v>
          </cell>
          <cell r="D1484" t="str">
            <v>Period 1</v>
          </cell>
        </row>
        <row r="1485">
          <cell r="A1485">
            <v>43002</v>
          </cell>
          <cell r="B1485" t="str">
            <v>P1 W3</v>
          </cell>
          <cell r="C1485" t="str">
            <v>FY18</v>
          </cell>
          <cell r="D1485" t="str">
            <v>Period 1</v>
          </cell>
        </row>
        <row r="1486">
          <cell r="A1486">
            <v>43003</v>
          </cell>
          <cell r="B1486" t="str">
            <v>P1 W4</v>
          </cell>
          <cell r="C1486" t="str">
            <v>FY18</v>
          </cell>
          <cell r="D1486" t="str">
            <v>Period 1</v>
          </cell>
        </row>
        <row r="1487">
          <cell r="A1487">
            <v>43004</v>
          </cell>
          <cell r="B1487" t="str">
            <v>P1 W4</v>
          </cell>
          <cell r="C1487" t="str">
            <v>FY18</v>
          </cell>
          <cell r="D1487" t="str">
            <v>Period 1</v>
          </cell>
        </row>
        <row r="1488">
          <cell r="A1488">
            <v>43005</v>
          </cell>
          <cell r="B1488" t="str">
            <v>P1 W4</v>
          </cell>
          <cell r="C1488" t="str">
            <v>FY18</v>
          </cell>
          <cell r="D1488" t="str">
            <v>Period 1</v>
          </cell>
        </row>
        <row r="1489">
          <cell r="A1489">
            <v>43006</v>
          </cell>
          <cell r="B1489" t="str">
            <v>P1 W4</v>
          </cell>
          <cell r="C1489" t="str">
            <v>FY18</v>
          </cell>
          <cell r="D1489" t="str">
            <v>Period 1</v>
          </cell>
        </row>
        <row r="1490">
          <cell r="A1490">
            <v>43007</v>
          </cell>
          <cell r="B1490" t="str">
            <v>P1 W4</v>
          </cell>
          <cell r="C1490" t="str">
            <v>FY18</v>
          </cell>
          <cell r="D1490" t="str">
            <v>Period 1</v>
          </cell>
        </row>
        <row r="1491">
          <cell r="A1491">
            <v>43008</v>
          </cell>
          <cell r="B1491" t="str">
            <v>P1 W4</v>
          </cell>
          <cell r="C1491" t="str">
            <v>FY18</v>
          </cell>
          <cell r="D1491" t="str">
            <v>Period 1</v>
          </cell>
        </row>
        <row r="1492">
          <cell r="A1492">
            <v>43009</v>
          </cell>
          <cell r="B1492" t="str">
            <v>P1 W4</v>
          </cell>
          <cell r="C1492" t="str">
            <v>FY18</v>
          </cell>
          <cell r="D1492" t="str">
            <v>Period 1</v>
          </cell>
        </row>
        <row r="1493">
          <cell r="A1493">
            <v>43010</v>
          </cell>
          <cell r="B1493" t="str">
            <v>P2 W1</v>
          </cell>
          <cell r="C1493" t="str">
            <v>FY18</v>
          </cell>
          <cell r="D1493" t="str">
            <v>Period 2</v>
          </cell>
        </row>
        <row r="1494">
          <cell r="A1494">
            <v>43011</v>
          </cell>
          <cell r="B1494" t="str">
            <v>P2 W1</v>
          </cell>
          <cell r="C1494" t="str">
            <v>FY18</v>
          </cell>
          <cell r="D1494" t="str">
            <v>Period 2</v>
          </cell>
        </row>
        <row r="1495">
          <cell r="A1495">
            <v>43012</v>
          </cell>
          <cell r="B1495" t="str">
            <v>P2 W1</v>
          </cell>
          <cell r="C1495" t="str">
            <v>FY18</v>
          </cell>
          <cell r="D1495" t="str">
            <v>Period 2</v>
          </cell>
        </row>
        <row r="1496">
          <cell r="A1496">
            <v>43013</v>
          </cell>
          <cell r="B1496" t="str">
            <v>P2 W1</v>
          </cell>
          <cell r="C1496" t="str">
            <v>FY18</v>
          </cell>
          <cell r="D1496" t="str">
            <v>Period 2</v>
          </cell>
        </row>
        <row r="1497">
          <cell r="A1497">
            <v>43014</v>
          </cell>
          <cell r="B1497" t="str">
            <v>P2 W1</v>
          </cell>
          <cell r="C1497" t="str">
            <v>FY18</v>
          </cell>
          <cell r="D1497" t="str">
            <v>Period 2</v>
          </cell>
        </row>
        <row r="1498">
          <cell r="A1498">
            <v>43015</v>
          </cell>
          <cell r="B1498" t="str">
            <v>P2 W1</v>
          </cell>
          <cell r="C1498" t="str">
            <v>FY18</v>
          </cell>
          <cell r="D1498" t="str">
            <v>Period 2</v>
          </cell>
        </row>
        <row r="1499">
          <cell r="A1499">
            <v>43016</v>
          </cell>
          <cell r="B1499" t="str">
            <v>P2 W1</v>
          </cell>
          <cell r="C1499" t="str">
            <v>FY18</v>
          </cell>
          <cell r="D1499" t="str">
            <v>Period 2</v>
          </cell>
        </row>
        <row r="1500">
          <cell r="A1500">
            <v>43017</v>
          </cell>
          <cell r="B1500" t="str">
            <v>P2 W2</v>
          </cell>
          <cell r="C1500" t="str">
            <v>FY18</v>
          </cell>
          <cell r="D1500" t="str">
            <v>Period 2</v>
          </cell>
        </row>
        <row r="1501">
          <cell r="A1501">
            <v>43018</v>
          </cell>
          <cell r="B1501" t="str">
            <v>P2 W2</v>
          </cell>
          <cell r="C1501" t="str">
            <v>FY18</v>
          </cell>
          <cell r="D1501" t="str">
            <v>Period 2</v>
          </cell>
        </row>
        <row r="1502">
          <cell r="A1502">
            <v>43019</v>
          </cell>
          <cell r="B1502" t="str">
            <v>P2 W2</v>
          </cell>
          <cell r="C1502" t="str">
            <v>FY18</v>
          </cell>
          <cell r="D1502" t="str">
            <v>Period 2</v>
          </cell>
        </row>
        <row r="1503">
          <cell r="A1503">
            <v>43020</v>
          </cell>
          <cell r="B1503" t="str">
            <v>P2 W2</v>
          </cell>
          <cell r="C1503" t="str">
            <v>FY18</v>
          </cell>
          <cell r="D1503" t="str">
            <v>Period 2</v>
          </cell>
        </row>
        <row r="1504">
          <cell r="A1504">
            <v>43021</v>
          </cell>
          <cell r="B1504" t="str">
            <v>P2 W2</v>
          </cell>
          <cell r="C1504" t="str">
            <v>FY18</v>
          </cell>
          <cell r="D1504" t="str">
            <v>Period 2</v>
          </cell>
        </row>
        <row r="1505">
          <cell r="A1505">
            <v>43022</v>
          </cell>
          <cell r="B1505" t="str">
            <v>P2 W2</v>
          </cell>
          <cell r="C1505" t="str">
            <v>FY18</v>
          </cell>
          <cell r="D1505" t="str">
            <v>Period 2</v>
          </cell>
        </row>
        <row r="1506">
          <cell r="A1506">
            <v>43023</v>
          </cell>
          <cell r="B1506" t="str">
            <v>P2 W2</v>
          </cell>
          <cell r="C1506" t="str">
            <v>FY18</v>
          </cell>
          <cell r="D1506" t="str">
            <v>Period 2</v>
          </cell>
        </row>
        <row r="1507">
          <cell r="A1507">
            <v>43024</v>
          </cell>
          <cell r="B1507" t="str">
            <v>P2 W3</v>
          </cell>
          <cell r="C1507" t="str">
            <v>FY18</v>
          </cell>
          <cell r="D1507" t="str">
            <v>Period 2</v>
          </cell>
        </row>
        <row r="1508">
          <cell r="A1508">
            <v>43025</v>
          </cell>
          <cell r="B1508" t="str">
            <v>P2 W3</v>
          </cell>
          <cell r="C1508" t="str">
            <v>FY18</v>
          </cell>
          <cell r="D1508" t="str">
            <v>Period 2</v>
          </cell>
        </row>
        <row r="1509">
          <cell r="A1509">
            <v>43026</v>
          </cell>
          <cell r="B1509" t="str">
            <v>P2 W3</v>
          </cell>
          <cell r="C1509" t="str">
            <v>FY18</v>
          </cell>
          <cell r="D1509" t="str">
            <v>Period 2</v>
          </cell>
        </row>
        <row r="1510">
          <cell r="A1510">
            <v>43027</v>
          </cell>
          <cell r="B1510" t="str">
            <v>P2 W3</v>
          </cell>
          <cell r="C1510" t="str">
            <v>FY18</v>
          </cell>
          <cell r="D1510" t="str">
            <v>Period 2</v>
          </cell>
        </row>
        <row r="1511">
          <cell r="A1511">
            <v>43028</v>
          </cell>
          <cell r="B1511" t="str">
            <v>P2 W3</v>
          </cell>
          <cell r="C1511" t="str">
            <v>FY18</v>
          </cell>
          <cell r="D1511" t="str">
            <v>Period 2</v>
          </cell>
        </row>
        <row r="1512">
          <cell r="A1512">
            <v>43029</v>
          </cell>
          <cell r="B1512" t="str">
            <v>P2 W3</v>
          </cell>
          <cell r="C1512" t="str">
            <v>FY18</v>
          </cell>
          <cell r="D1512" t="str">
            <v>Period 2</v>
          </cell>
        </row>
        <row r="1513">
          <cell r="A1513">
            <v>43030</v>
          </cell>
          <cell r="B1513" t="str">
            <v>P2 W3</v>
          </cell>
          <cell r="C1513" t="str">
            <v>FY18</v>
          </cell>
          <cell r="D1513" t="str">
            <v>Period 2</v>
          </cell>
        </row>
        <row r="1514">
          <cell r="A1514">
            <v>43031</v>
          </cell>
          <cell r="B1514" t="str">
            <v>P2 W4</v>
          </cell>
          <cell r="C1514" t="str">
            <v>FY18</v>
          </cell>
          <cell r="D1514" t="str">
            <v>Period 2</v>
          </cell>
        </row>
        <row r="1515">
          <cell r="A1515">
            <v>43032</v>
          </cell>
          <cell r="B1515" t="str">
            <v>P2 W4</v>
          </cell>
          <cell r="C1515" t="str">
            <v>FY18</v>
          </cell>
          <cell r="D1515" t="str">
            <v>Period 2</v>
          </cell>
        </row>
        <row r="1516">
          <cell r="A1516">
            <v>43033</v>
          </cell>
          <cell r="B1516" t="str">
            <v>P2 W4</v>
          </cell>
          <cell r="C1516" t="str">
            <v>FY18</v>
          </cell>
          <cell r="D1516" t="str">
            <v>Period 2</v>
          </cell>
        </row>
        <row r="1517">
          <cell r="A1517">
            <v>43034</v>
          </cell>
          <cell r="B1517" t="str">
            <v>P2 W4</v>
          </cell>
          <cell r="C1517" t="str">
            <v>FY18</v>
          </cell>
          <cell r="D1517" t="str">
            <v>Period 2</v>
          </cell>
        </row>
        <row r="1518">
          <cell r="A1518">
            <v>43035</v>
          </cell>
          <cell r="B1518" t="str">
            <v>P2 W4</v>
          </cell>
          <cell r="C1518" t="str">
            <v>FY18</v>
          </cell>
          <cell r="D1518" t="str">
            <v>Period 2</v>
          </cell>
        </row>
        <row r="1519">
          <cell r="A1519">
            <v>43036</v>
          </cell>
          <cell r="B1519" t="str">
            <v>P2 W4</v>
          </cell>
          <cell r="C1519" t="str">
            <v>FY18</v>
          </cell>
          <cell r="D1519" t="str">
            <v>Period 2</v>
          </cell>
        </row>
        <row r="1520">
          <cell r="A1520">
            <v>43037</v>
          </cell>
          <cell r="B1520" t="str">
            <v>P2 W4</v>
          </cell>
          <cell r="C1520" t="str">
            <v>FY18</v>
          </cell>
          <cell r="D1520" t="str">
            <v>Period 2</v>
          </cell>
        </row>
        <row r="1521">
          <cell r="A1521">
            <v>43038</v>
          </cell>
          <cell r="B1521" t="str">
            <v>P3 W1</v>
          </cell>
          <cell r="C1521" t="str">
            <v>FY18</v>
          </cell>
          <cell r="D1521" t="str">
            <v>Period 3</v>
          </cell>
        </row>
        <row r="1522">
          <cell r="A1522">
            <v>43039</v>
          </cell>
          <cell r="B1522" t="str">
            <v>P3 W1</v>
          </cell>
          <cell r="C1522" t="str">
            <v>FY18</v>
          </cell>
          <cell r="D1522" t="str">
            <v>Period 3</v>
          </cell>
        </row>
        <row r="1523">
          <cell r="A1523">
            <v>43040</v>
          </cell>
          <cell r="B1523" t="str">
            <v>P3 W1</v>
          </cell>
          <cell r="C1523" t="str">
            <v>FY18</v>
          </cell>
          <cell r="D1523" t="str">
            <v>Period 3</v>
          </cell>
        </row>
        <row r="1524">
          <cell r="A1524">
            <v>43041</v>
          </cell>
          <cell r="B1524" t="str">
            <v>P3 W1</v>
          </cell>
          <cell r="C1524" t="str">
            <v>FY18</v>
          </cell>
          <cell r="D1524" t="str">
            <v>Period 3</v>
          </cell>
        </row>
        <row r="1525">
          <cell r="A1525">
            <v>43042</v>
          </cell>
          <cell r="B1525" t="str">
            <v>P3 W1</v>
          </cell>
          <cell r="C1525" t="str">
            <v>FY18</v>
          </cell>
          <cell r="D1525" t="str">
            <v>Period 3</v>
          </cell>
        </row>
        <row r="1526">
          <cell r="A1526">
            <v>43043</v>
          </cell>
          <cell r="B1526" t="str">
            <v>P3 W1</v>
          </cell>
          <cell r="C1526" t="str">
            <v>FY18</v>
          </cell>
          <cell r="D1526" t="str">
            <v>Period 3</v>
          </cell>
        </row>
        <row r="1527">
          <cell r="A1527">
            <v>43044</v>
          </cell>
          <cell r="B1527" t="str">
            <v>P3 W1</v>
          </cell>
          <cell r="C1527" t="str">
            <v>FY18</v>
          </cell>
          <cell r="D1527" t="str">
            <v>Period 3</v>
          </cell>
        </row>
        <row r="1528">
          <cell r="A1528">
            <v>43045</v>
          </cell>
          <cell r="B1528" t="str">
            <v>P3 W2</v>
          </cell>
          <cell r="C1528" t="str">
            <v>FY18</v>
          </cell>
          <cell r="D1528" t="str">
            <v>Period 3</v>
          </cell>
        </row>
        <row r="1529">
          <cell r="A1529">
            <v>43046</v>
          </cell>
          <cell r="B1529" t="str">
            <v>P3 W2</v>
          </cell>
          <cell r="C1529" t="str">
            <v>FY18</v>
          </cell>
          <cell r="D1529" t="str">
            <v>Period 3</v>
          </cell>
        </row>
        <row r="1530">
          <cell r="A1530">
            <v>43047</v>
          </cell>
          <cell r="B1530" t="str">
            <v>P3 W2</v>
          </cell>
          <cell r="C1530" t="str">
            <v>FY18</v>
          </cell>
          <cell r="D1530" t="str">
            <v>Period 3</v>
          </cell>
        </row>
        <row r="1531">
          <cell r="A1531">
            <v>43048</v>
          </cell>
          <cell r="B1531" t="str">
            <v>P3 W2</v>
          </cell>
          <cell r="C1531" t="str">
            <v>FY18</v>
          </cell>
          <cell r="D1531" t="str">
            <v>Period 3</v>
          </cell>
        </row>
        <row r="1532">
          <cell r="A1532">
            <v>43049</v>
          </cell>
          <cell r="B1532" t="str">
            <v>P3 W2</v>
          </cell>
          <cell r="C1532" t="str">
            <v>FY18</v>
          </cell>
          <cell r="D1532" t="str">
            <v>Period 3</v>
          </cell>
        </row>
        <row r="1533">
          <cell r="A1533">
            <v>43050</v>
          </cell>
          <cell r="B1533" t="str">
            <v>P3 W2</v>
          </cell>
          <cell r="C1533" t="str">
            <v>FY18</v>
          </cell>
          <cell r="D1533" t="str">
            <v>Period 3</v>
          </cell>
        </row>
        <row r="1534">
          <cell r="A1534">
            <v>43051</v>
          </cell>
          <cell r="B1534" t="str">
            <v>P3 W2</v>
          </cell>
          <cell r="C1534" t="str">
            <v>FY18</v>
          </cell>
          <cell r="D1534" t="str">
            <v>Period 3</v>
          </cell>
        </row>
        <row r="1535">
          <cell r="A1535">
            <v>43052</v>
          </cell>
          <cell r="B1535" t="str">
            <v>P3 W3</v>
          </cell>
          <cell r="C1535" t="str">
            <v>FY18</v>
          </cell>
          <cell r="D1535" t="str">
            <v>Period 3</v>
          </cell>
        </row>
        <row r="1536">
          <cell r="A1536">
            <v>43053</v>
          </cell>
          <cell r="B1536" t="str">
            <v>P3 W3</v>
          </cell>
          <cell r="C1536" t="str">
            <v>FY18</v>
          </cell>
          <cell r="D1536" t="str">
            <v>Period 3</v>
          </cell>
        </row>
        <row r="1537">
          <cell r="A1537">
            <v>43054</v>
          </cell>
          <cell r="B1537" t="str">
            <v>P3 W3</v>
          </cell>
          <cell r="C1537" t="str">
            <v>FY18</v>
          </cell>
          <cell r="D1537" t="str">
            <v>Period 3</v>
          </cell>
        </row>
        <row r="1538">
          <cell r="A1538">
            <v>43055</v>
          </cell>
          <cell r="B1538" t="str">
            <v>P3 W3</v>
          </cell>
          <cell r="C1538" t="str">
            <v>FY18</v>
          </cell>
          <cell r="D1538" t="str">
            <v>Period 3</v>
          </cell>
        </row>
        <row r="1539">
          <cell r="A1539">
            <v>43056</v>
          </cell>
          <cell r="B1539" t="str">
            <v>P3 W3</v>
          </cell>
          <cell r="C1539" t="str">
            <v>FY18</v>
          </cell>
          <cell r="D1539" t="str">
            <v>Period 3</v>
          </cell>
        </row>
        <row r="1540">
          <cell r="A1540">
            <v>43057</v>
          </cell>
          <cell r="B1540" t="str">
            <v>P3 W3</v>
          </cell>
          <cell r="C1540" t="str">
            <v>FY18</v>
          </cell>
          <cell r="D1540" t="str">
            <v>Period 3</v>
          </cell>
        </row>
        <row r="1541">
          <cell r="A1541">
            <v>43058</v>
          </cell>
          <cell r="B1541" t="str">
            <v>P3 W3</v>
          </cell>
          <cell r="C1541" t="str">
            <v>FY18</v>
          </cell>
          <cell r="D1541" t="str">
            <v>Period 3</v>
          </cell>
        </row>
        <row r="1542">
          <cell r="A1542">
            <v>43059</v>
          </cell>
          <cell r="B1542" t="str">
            <v>P3 W4</v>
          </cell>
          <cell r="C1542" t="str">
            <v>FY18</v>
          </cell>
          <cell r="D1542" t="str">
            <v>Period 3</v>
          </cell>
        </row>
        <row r="1543">
          <cell r="A1543">
            <v>43060</v>
          </cell>
          <cell r="B1543" t="str">
            <v>P3 W4</v>
          </cell>
          <cell r="C1543" t="str">
            <v>FY18</v>
          </cell>
          <cell r="D1543" t="str">
            <v>Period 3</v>
          </cell>
        </row>
        <row r="1544">
          <cell r="A1544">
            <v>43061</v>
          </cell>
          <cell r="B1544" t="str">
            <v>P3 W4</v>
          </cell>
          <cell r="C1544" t="str">
            <v>FY18</v>
          </cell>
          <cell r="D1544" t="str">
            <v>Period 3</v>
          </cell>
        </row>
        <row r="1545">
          <cell r="A1545">
            <v>43062</v>
          </cell>
          <cell r="B1545" t="str">
            <v>P3 W4</v>
          </cell>
          <cell r="C1545" t="str">
            <v>FY18</v>
          </cell>
          <cell r="D1545" t="str">
            <v>Period 3</v>
          </cell>
        </row>
        <row r="1546">
          <cell r="A1546">
            <v>43063</v>
          </cell>
          <cell r="B1546" t="str">
            <v>P3 W4</v>
          </cell>
          <cell r="C1546" t="str">
            <v>FY18</v>
          </cell>
          <cell r="D1546" t="str">
            <v>Period 3</v>
          </cell>
        </row>
        <row r="1547">
          <cell r="A1547">
            <v>43064</v>
          </cell>
          <cell r="B1547" t="str">
            <v>P3 W4</v>
          </cell>
          <cell r="C1547" t="str">
            <v>FY18</v>
          </cell>
          <cell r="D1547" t="str">
            <v>Period 3</v>
          </cell>
        </row>
        <row r="1548">
          <cell r="A1548">
            <v>43065</v>
          </cell>
          <cell r="B1548" t="str">
            <v>P3 W4</v>
          </cell>
          <cell r="C1548" t="str">
            <v>FY18</v>
          </cell>
          <cell r="D1548" t="str">
            <v>Period 3</v>
          </cell>
        </row>
        <row r="1549">
          <cell r="A1549">
            <v>43066</v>
          </cell>
          <cell r="B1549" t="str">
            <v>P4 W1</v>
          </cell>
          <cell r="C1549" t="str">
            <v>FY18</v>
          </cell>
          <cell r="D1549" t="str">
            <v>Period 4</v>
          </cell>
        </row>
        <row r="1550">
          <cell r="A1550">
            <v>43067</v>
          </cell>
          <cell r="B1550" t="str">
            <v>P4 W1</v>
          </cell>
          <cell r="C1550" t="str">
            <v>FY18</v>
          </cell>
          <cell r="D1550" t="str">
            <v>Period 4</v>
          </cell>
        </row>
        <row r="1551">
          <cell r="A1551">
            <v>43068</v>
          </cell>
          <cell r="B1551" t="str">
            <v>P4 W1</v>
          </cell>
          <cell r="C1551" t="str">
            <v>FY18</v>
          </cell>
          <cell r="D1551" t="str">
            <v>Period 4</v>
          </cell>
        </row>
        <row r="1552">
          <cell r="A1552">
            <v>43069</v>
          </cell>
          <cell r="B1552" t="str">
            <v>P4 W1</v>
          </cell>
          <cell r="C1552" t="str">
            <v>FY18</v>
          </cell>
          <cell r="D1552" t="str">
            <v>Period 4</v>
          </cell>
        </row>
        <row r="1553">
          <cell r="A1553">
            <v>43070</v>
          </cell>
          <cell r="B1553" t="str">
            <v>P4 W1</v>
          </cell>
          <cell r="C1553" t="str">
            <v>FY18</v>
          </cell>
          <cell r="D1553" t="str">
            <v>Period 4</v>
          </cell>
        </row>
        <row r="1554">
          <cell r="A1554">
            <v>43071</v>
          </cell>
          <cell r="B1554" t="str">
            <v>P4 W1</v>
          </cell>
          <cell r="C1554" t="str">
            <v>FY18</v>
          </cell>
          <cell r="D1554" t="str">
            <v>Period 4</v>
          </cell>
        </row>
        <row r="1555">
          <cell r="A1555">
            <v>43072</v>
          </cell>
          <cell r="B1555" t="str">
            <v>P4 W1</v>
          </cell>
          <cell r="C1555" t="str">
            <v>FY18</v>
          </cell>
          <cell r="D1555" t="str">
            <v>Period 4</v>
          </cell>
        </row>
        <row r="1556">
          <cell r="A1556">
            <v>43073</v>
          </cell>
          <cell r="B1556" t="str">
            <v>P4 W2</v>
          </cell>
          <cell r="C1556" t="str">
            <v>FY18</v>
          </cell>
          <cell r="D1556" t="str">
            <v>Period 4</v>
          </cell>
        </row>
        <row r="1557">
          <cell r="A1557">
            <v>43074</v>
          </cell>
          <cell r="B1557" t="str">
            <v>P4 W2</v>
          </cell>
          <cell r="C1557" t="str">
            <v>FY18</v>
          </cell>
          <cell r="D1557" t="str">
            <v>Period 4</v>
          </cell>
        </row>
        <row r="1558">
          <cell r="A1558">
            <v>43075</v>
          </cell>
          <cell r="B1558" t="str">
            <v>P4 W2</v>
          </cell>
          <cell r="C1558" t="str">
            <v>FY18</v>
          </cell>
          <cell r="D1558" t="str">
            <v>Period 4</v>
          </cell>
        </row>
        <row r="1559">
          <cell r="A1559">
            <v>43076</v>
          </cell>
          <cell r="B1559" t="str">
            <v>P4 W2</v>
          </cell>
          <cell r="C1559" t="str">
            <v>FY18</v>
          </cell>
          <cell r="D1559" t="str">
            <v>Period 4</v>
          </cell>
        </row>
        <row r="1560">
          <cell r="A1560">
            <v>43077</v>
          </cell>
          <cell r="B1560" t="str">
            <v>P4 W2</v>
          </cell>
          <cell r="C1560" t="str">
            <v>FY18</v>
          </cell>
          <cell r="D1560" t="str">
            <v>Period 4</v>
          </cell>
        </row>
        <row r="1561">
          <cell r="A1561">
            <v>43078</v>
          </cell>
          <cell r="B1561" t="str">
            <v>P4 W2</v>
          </cell>
          <cell r="C1561" t="str">
            <v>FY18</v>
          </cell>
          <cell r="D1561" t="str">
            <v>Period 4</v>
          </cell>
        </row>
        <row r="1562">
          <cell r="A1562">
            <v>43079</v>
          </cell>
          <cell r="B1562" t="str">
            <v>P4 W2</v>
          </cell>
          <cell r="C1562" t="str">
            <v>FY18</v>
          </cell>
          <cell r="D1562" t="str">
            <v>Period 4</v>
          </cell>
        </row>
        <row r="1563">
          <cell r="A1563">
            <v>43080</v>
          </cell>
          <cell r="B1563" t="str">
            <v>P4 W3</v>
          </cell>
          <cell r="C1563" t="str">
            <v>FY18</v>
          </cell>
          <cell r="D1563" t="str">
            <v>Period 4</v>
          </cell>
        </row>
        <row r="1564">
          <cell r="A1564">
            <v>43081</v>
          </cell>
          <cell r="B1564" t="str">
            <v>P4 W3</v>
          </cell>
          <cell r="C1564" t="str">
            <v>FY18</v>
          </cell>
          <cell r="D1564" t="str">
            <v>Period 4</v>
          </cell>
        </row>
        <row r="1565">
          <cell r="A1565">
            <v>43082</v>
          </cell>
          <cell r="B1565" t="str">
            <v>P4 W3</v>
          </cell>
          <cell r="C1565" t="str">
            <v>FY18</v>
          </cell>
          <cell r="D1565" t="str">
            <v>Period 4</v>
          </cell>
        </row>
        <row r="1566">
          <cell r="A1566">
            <v>43083</v>
          </cell>
          <cell r="B1566" t="str">
            <v>P4 W3</v>
          </cell>
          <cell r="C1566" t="str">
            <v>FY18</v>
          </cell>
          <cell r="D1566" t="str">
            <v>Period 4</v>
          </cell>
        </row>
        <row r="1567">
          <cell r="A1567">
            <v>43084</v>
          </cell>
          <cell r="B1567" t="str">
            <v>P4 W3</v>
          </cell>
          <cell r="C1567" t="str">
            <v>FY18</v>
          </cell>
          <cell r="D1567" t="str">
            <v>Period 4</v>
          </cell>
        </row>
        <row r="1568">
          <cell r="A1568">
            <v>43085</v>
          </cell>
          <cell r="B1568" t="str">
            <v>P4 W3</v>
          </cell>
          <cell r="C1568" t="str">
            <v>FY18</v>
          </cell>
          <cell r="D1568" t="str">
            <v>Period 4</v>
          </cell>
        </row>
        <row r="1569">
          <cell r="A1569">
            <v>43086</v>
          </cell>
          <cell r="B1569" t="str">
            <v>P4 W3</v>
          </cell>
          <cell r="C1569" t="str">
            <v>FY18</v>
          </cell>
          <cell r="D1569" t="str">
            <v>Period 4</v>
          </cell>
        </row>
        <row r="1570">
          <cell r="A1570">
            <v>43087</v>
          </cell>
          <cell r="B1570" t="str">
            <v>P4 W4</v>
          </cell>
          <cell r="C1570" t="str">
            <v>FY18</v>
          </cell>
          <cell r="D1570" t="str">
            <v>Period 4</v>
          </cell>
        </row>
        <row r="1571">
          <cell r="A1571">
            <v>43088</v>
          </cell>
          <cell r="B1571" t="str">
            <v>P4 W4</v>
          </cell>
          <cell r="C1571" t="str">
            <v>FY18</v>
          </cell>
          <cell r="D1571" t="str">
            <v>Period 4</v>
          </cell>
        </row>
        <row r="1572">
          <cell r="A1572">
            <v>43089</v>
          </cell>
          <cell r="B1572" t="str">
            <v>P4 W4</v>
          </cell>
          <cell r="C1572" t="str">
            <v>FY18</v>
          </cell>
          <cell r="D1572" t="str">
            <v>Period 4</v>
          </cell>
        </row>
        <row r="1573">
          <cell r="A1573">
            <v>43090</v>
          </cell>
          <cell r="B1573" t="str">
            <v>P4 W4</v>
          </cell>
          <cell r="C1573" t="str">
            <v>FY18</v>
          </cell>
          <cell r="D1573" t="str">
            <v>Period 4</v>
          </cell>
        </row>
        <row r="1574">
          <cell r="A1574">
            <v>43091</v>
          </cell>
          <cell r="B1574" t="str">
            <v>P4 W4</v>
          </cell>
          <cell r="C1574" t="str">
            <v>FY18</v>
          </cell>
          <cell r="D1574" t="str">
            <v>Period 4</v>
          </cell>
        </row>
        <row r="1575">
          <cell r="A1575">
            <v>43092</v>
          </cell>
          <cell r="B1575" t="str">
            <v>P4 W4</v>
          </cell>
          <cell r="C1575" t="str">
            <v>FY18</v>
          </cell>
          <cell r="D1575" t="str">
            <v>Period 4</v>
          </cell>
        </row>
        <row r="1576">
          <cell r="A1576">
            <v>43093</v>
          </cell>
          <cell r="B1576" t="str">
            <v>P4 W4</v>
          </cell>
          <cell r="C1576" t="str">
            <v>FY18</v>
          </cell>
          <cell r="D1576" t="str">
            <v>Period 4</v>
          </cell>
        </row>
        <row r="1577">
          <cell r="A1577">
            <v>43094</v>
          </cell>
          <cell r="B1577" t="str">
            <v>P5 W1</v>
          </cell>
          <cell r="C1577" t="str">
            <v>FY18</v>
          </cell>
          <cell r="D1577" t="str">
            <v>Period 5</v>
          </cell>
        </row>
        <row r="1578">
          <cell r="A1578">
            <v>43095</v>
          </cell>
          <cell r="B1578" t="str">
            <v>P5 W1</v>
          </cell>
          <cell r="C1578" t="str">
            <v>FY18</v>
          </cell>
          <cell r="D1578" t="str">
            <v>Period 5</v>
          </cell>
        </row>
        <row r="1579">
          <cell r="A1579">
            <v>43096</v>
          </cell>
          <cell r="B1579" t="str">
            <v>P5 W1</v>
          </cell>
          <cell r="C1579" t="str">
            <v>FY18</v>
          </cell>
          <cell r="D1579" t="str">
            <v>Period 5</v>
          </cell>
        </row>
        <row r="1580">
          <cell r="A1580">
            <v>43097</v>
          </cell>
          <cell r="B1580" t="str">
            <v>P5 W1</v>
          </cell>
          <cell r="C1580" t="str">
            <v>FY18</v>
          </cell>
          <cell r="D1580" t="str">
            <v>Period 5</v>
          </cell>
        </row>
        <row r="1581">
          <cell r="A1581">
            <v>43098</v>
          </cell>
          <cell r="B1581" t="str">
            <v>P5 W1</v>
          </cell>
          <cell r="C1581" t="str">
            <v>FY18</v>
          </cell>
          <cell r="D1581" t="str">
            <v>Period 5</v>
          </cell>
        </row>
        <row r="1582">
          <cell r="A1582">
            <v>43099</v>
          </cell>
          <cell r="B1582" t="str">
            <v>P5 W1</v>
          </cell>
          <cell r="C1582" t="str">
            <v>FY18</v>
          </cell>
          <cell r="D1582" t="str">
            <v>Period 5</v>
          </cell>
        </row>
        <row r="1583">
          <cell r="A1583">
            <v>43100</v>
          </cell>
          <cell r="B1583" t="str">
            <v>P5 W1</v>
          </cell>
          <cell r="C1583" t="str">
            <v>FY18</v>
          </cell>
          <cell r="D1583" t="str">
            <v>Period 5</v>
          </cell>
        </row>
        <row r="1584">
          <cell r="A1584">
            <v>43101</v>
          </cell>
          <cell r="B1584" t="str">
            <v>P5 W2</v>
          </cell>
          <cell r="C1584" t="str">
            <v>FY18</v>
          </cell>
          <cell r="D1584" t="str">
            <v>Period 5</v>
          </cell>
        </row>
        <row r="1585">
          <cell r="A1585">
            <v>43102</v>
          </cell>
          <cell r="B1585" t="str">
            <v>P5 W2</v>
          </cell>
          <cell r="C1585" t="str">
            <v>FY18</v>
          </cell>
          <cell r="D1585" t="str">
            <v>Period 5</v>
          </cell>
        </row>
        <row r="1586">
          <cell r="A1586">
            <v>43103</v>
          </cell>
          <cell r="B1586" t="str">
            <v>P5 W2</v>
          </cell>
          <cell r="C1586" t="str">
            <v>FY18</v>
          </cell>
          <cell r="D1586" t="str">
            <v>Period 5</v>
          </cell>
        </row>
        <row r="1587">
          <cell r="A1587">
            <v>43104</v>
          </cell>
          <cell r="B1587" t="str">
            <v>P5 W2</v>
          </cell>
          <cell r="C1587" t="str">
            <v>FY18</v>
          </cell>
          <cell r="D1587" t="str">
            <v>Period 5</v>
          </cell>
        </row>
        <row r="1588">
          <cell r="A1588">
            <v>43105</v>
          </cell>
          <cell r="B1588" t="str">
            <v>P5 W2</v>
          </cell>
          <cell r="C1588" t="str">
            <v>FY18</v>
          </cell>
          <cell r="D1588" t="str">
            <v>Period 5</v>
          </cell>
        </row>
        <row r="1589">
          <cell r="A1589">
            <v>43106</v>
          </cell>
          <cell r="B1589" t="str">
            <v>P5 W2</v>
          </cell>
          <cell r="C1589" t="str">
            <v>FY18</v>
          </cell>
          <cell r="D1589" t="str">
            <v>Period 5</v>
          </cell>
        </row>
        <row r="1590">
          <cell r="A1590">
            <v>43107</v>
          </cell>
          <cell r="B1590" t="str">
            <v>P5 W2</v>
          </cell>
          <cell r="C1590" t="str">
            <v>FY18</v>
          </cell>
          <cell r="D1590" t="str">
            <v>Period 5</v>
          </cell>
        </row>
        <row r="1591">
          <cell r="A1591">
            <v>43108</v>
          </cell>
          <cell r="B1591" t="str">
            <v>P5 W3</v>
          </cell>
          <cell r="C1591" t="str">
            <v>FY18</v>
          </cell>
          <cell r="D1591" t="str">
            <v>Period 5</v>
          </cell>
        </row>
        <row r="1592">
          <cell r="A1592">
            <v>43109</v>
          </cell>
          <cell r="B1592" t="str">
            <v>P5 W3</v>
          </cell>
          <cell r="C1592" t="str">
            <v>FY18</v>
          </cell>
          <cell r="D1592" t="str">
            <v>Period 5</v>
          </cell>
        </row>
        <row r="1593">
          <cell r="A1593">
            <v>43110</v>
          </cell>
          <cell r="B1593" t="str">
            <v>P5 W3</v>
          </cell>
          <cell r="C1593" t="str">
            <v>FY18</v>
          </cell>
          <cell r="D1593" t="str">
            <v>Period 5</v>
          </cell>
        </row>
        <row r="1594">
          <cell r="A1594">
            <v>43111</v>
          </cell>
          <cell r="B1594" t="str">
            <v>P5 W3</v>
          </cell>
          <cell r="C1594" t="str">
            <v>FY18</v>
          </cell>
          <cell r="D1594" t="str">
            <v>Period 5</v>
          </cell>
        </row>
        <row r="1595">
          <cell r="A1595">
            <v>43112</v>
          </cell>
          <cell r="B1595" t="str">
            <v>P5 W3</v>
          </cell>
          <cell r="C1595" t="str">
            <v>FY18</v>
          </cell>
          <cell r="D1595" t="str">
            <v>Period 5</v>
          </cell>
        </row>
        <row r="1596">
          <cell r="A1596">
            <v>43113</v>
          </cell>
          <cell r="B1596" t="str">
            <v>P5 W3</v>
          </cell>
          <cell r="C1596" t="str">
            <v>FY18</v>
          </cell>
          <cell r="D1596" t="str">
            <v>Period 5</v>
          </cell>
        </row>
        <row r="1597">
          <cell r="A1597">
            <v>43114</v>
          </cell>
          <cell r="B1597" t="str">
            <v>P5 W3</v>
          </cell>
          <cell r="C1597" t="str">
            <v>FY18</v>
          </cell>
          <cell r="D1597" t="str">
            <v>Period 5</v>
          </cell>
        </row>
        <row r="1598">
          <cell r="A1598">
            <v>43115</v>
          </cell>
          <cell r="B1598" t="str">
            <v>P5 W4</v>
          </cell>
          <cell r="C1598" t="str">
            <v>FY18</v>
          </cell>
          <cell r="D1598" t="str">
            <v>Period 5</v>
          </cell>
        </row>
        <row r="1599">
          <cell r="A1599">
            <v>43116</v>
          </cell>
          <cell r="B1599" t="str">
            <v>P5 W4</v>
          </cell>
          <cell r="C1599" t="str">
            <v>FY18</v>
          </cell>
          <cell r="D1599" t="str">
            <v>Period 5</v>
          </cell>
        </row>
        <row r="1600">
          <cell r="A1600">
            <v>43117</v>
          </cell>
          <cell r="B1600" t="str">
            <v>P5 W4</v>
          </cell>
          <cell r="C1600" t="str">
            <v>FY18</v>
          </cell>
          <cell r="D1600" t="str">
            <v>Period 5</v>
          </cell>
        </row>
        <row r="1601">
          <cell r="A1601">
            <v>43118</v>
          </cell>
          <cell r="B1601" t="str">
            <v>P5 W4</v>
          </cell>
          <cell r="C1601" t="str">
            <v>FY18</v>
          </cell>
          <cell r="D1601" t="str">
            <v>Period 5</v>
          </cell>
        </row>
        <row r="1602">
          <cell r="A1602">
            <v>43119</v>
          </cell>
          <cell r="B1602" t="str">
            <v>P5 W4</v>
          </cell>
          <cell r="C1602" t="str">
            <v>FY18</v>
          </cell>
          <cell r="D1602" t="str">
            <v>Period 5</v>
          </cell>
        </row>
        <row r="1603">
          <cell r="A1603">
            <v>43120</v>
          </cell>
          <cell r="B1603" t="str">
            <v>P5 W4</v>
          </cell>
          <cell r="C1603" t="str">
            <v>FY18</v>
          </cell>
          <cell r="D1603" t="str">
            <v>Period 5</v>
          </cell>
        </row>
        <row r="1604">
          <cell r="A1604">
            <v>43121</v>
          </cell>
          <cell r="B1604" t="str">
            <v>P5 W4</v>
          </cell>
          <cell r="C1604" t="str">
            <v>FY18</v>
          </cell>
          <cell r="D1604" t="str">
            <v>Period 5</v>
          </cell>
        </row>
        <row r="1605">
          <cell r="A1605">
            <v>43122</v>
          </cell>
          <cell r="B1605" t="str">
            <v>P6 W1</v>
          </cell>
          <cell r="C1605" t="str">
            <v>FY18</v>
          </cell>
          <cell r="D1605" t="str">
            <v>Period 6</v>
          </cell>
        </row>
        <row r="1606">
          <cell r="A1606">
            <v>43123</v>
          </cell>
          <cell r="B1606" t="str">
            <v>P6 W1</v>
          </cell>
          <cell r="C1606" t="str">
            <v>FY18</v>
          </cell>
          <cell r="D1606" t="str">
            <v>Period 6</v>
          </cell>
        </row>
        <row r="1607">
          <cell r="A1607">
            <v>43124</v>
          </cell>
          <cell r="B1607" t="str">
            <v>P6 W1</v>
          </cell>
          <cell r="C1607" t="str">
            <v>FY18</v>
          </cell>
          <cell r="D1607" t="str">
            <v>Period 6</v>
          </cell>
        </row>
        <row r="1608">
          <cell r="A1608">
            <v>43125</v>
          </cell>
          <cell r="B1608" t="str">
            <v>P6 W1</v>
          </cell>
          <cell r="C1608" t="str">
            <v>FY18</v>
          </cell>
          <cell r="D1608" t="str">
            <v>Period 6</v>
          </cell>
        </row>
        <row r="1609">
          <cell r="A1609">
            <v>43126</v>
          </cell>
          <cell r="B1609" t="str">
            <v>P6 W1</v>
          </cell>
          <cell r="C1609" t="str">
            <v>FY18</v>
          </cell>
          <cell r="D1609" t="str">
            <v>Period 6</v>
          </cell>
        </row>
        <row r="1610">
          <cell r="A1610">
            <v>43127</v>
          </cell>
          <cell r="B1610" t="str">
            <v>P6 W1</v>
          </cell>
          <cell r="C1610" t="str">
            <v>FY18</v>
          </cell>
          <cell r="D1610" t="str">
            <v>Period 6</v>
          </cell>
        </row>
        <row r="1611">
          <cell r="A1611">
            <v>43128</v>
          </cell>
          <cell r="B1611" t="str">
            <v>P6 W1</v>
          </cell>
          <cell r="C1611" t="str">
            <v>FY18</v>
          </cell>
          <cell r="D1611" t="str">
            <v>Period 6</v>
          </cell>
        </row>
        <row r="1612">
          <cell r="A1612">
            <v>43129</v>
          </cell>
          <cell r="B1612" t="str">
            <v>P6 W2</v>
          </cell>
          <cell r="C1612" t="str">
            <v>FY18</v>
          </cell>
          <cell r="D1612" t="str">
            <v>Period 6</v>
          </cell>
        </row>
        <row r="1613">
          <cell r="A1613">
            <v>43130</v>
          </cell>
          <cell r="B1613" t="str">
            <v>P6 W2</v>
          </cell>
          <cell r="C1613" t="str">
            <v>FY18</v>
          </cell>
          <cell r="D1613" t="str">
            <v>Period 6</v>
          </cell>
        </row>
        <row r="1614">
          <cell r="A1614">
            <v>43131</v>
          </cell>
          <cell r="B1614" t="str">
            <v>P6 W2</v>
          </cell>
          <cell r="C1614" t="str">
            <v>FY18</v>
          </cell>
          <cell r="D1614" t="str">
            <v>Period 6</v>
          </cell>
        </row>
        <row r="1615">
          <cell r="A1615">
            <v>43132</v>
          </cell>
          <cell r="B1615" t="str">
            <v>P6 W2</v>
          </cell>
          <cell r="C1615" t="str">
            <v>FY18</v>
          </cell>
          <cell r="D1615" t="str">
            <v>Period 6</v>
          </cell>
        </row>
        <row r="1616">
          <cell r="A1616">
            <v>43133</v>
          </cell>
          <cell r="B1616" t="str">
            <v>P6 W2</v>
          </cell>
          <cell r="C1616" t="str">
            <v>FY18</v>
          </cell>
          <cell r="D1616" t="str">
            <v>Period 6</v>
          </cell>
        </row>
        <row r="1617">
          <cell r="A1617">
            <v>43134</v>
          </cell>
          <cell r="B1617" t="str">
            <v>P6 W2</v>
          </cell>
          <cell r="C1617" t="str">
            <v>FY18</v>
          </cell>
          <cell r="D1617" t="str">
            <v>Period 6</v>
          </cell>
        </row>
        <row r="1618">
          <cell r="A1618">
            <v>43135</v>
          </cell>
          <cell r="B1618" t="str">
            <v>P6 W2</v>
          </cell>
          <cell r="C1618" t="str">
            <v>FY18</v>
          </cell>
          <cell r="D1618" t="str">
            <v>Period 6</v>
          </cell>
        </row>
        <row r="1619">
          <cell r="A1619">
            <v>43136</v>
          </cell>
          <cell r="B1619" t="str">
            <v>P6 W3</v>
          </cell>
          <cell r="C1619" t="str">
            <v>FY18</v>
          </cell>
          <cell r="D1619" t="str">
            <v>Period 6</v>
          </cell>
        </row>
        <row r="1620">
          <cell r="A1620">
            <v>43137</v>
          </cell>
          <cell r="B1620" t="str">
            <v>P6 W3</v>
          </cell>
          <cell r="C1620" t="str">
            <v>FY18</v>
          </cell>
          <cell r="D1620" t="str">
            <v>Period 6</v>
          </cell>
        </row>
        <row r="1621">
          <cell r="A1621">
            <v>43138</v>
          </cell>
          <cell r="B1621" t="str">
            <v>P6 W3</v>
          </cell>
          <cell r="C1621" t="str">
            <v>FY18</v>
          </cell>
          <cell r="D1621" t="str">
            <v>Period 6</v>
          </cell>
        </row>
        <row r="1622">
          <cell r="A1622">
            <v>43139</v>
          </cell>
          <cell r="B1622" t="str">
            <v>P6 W3</v>
          </cell>
          <cell r="C1622" t="str">
            <v>FY18</v>
          </cell>
          <cell r="D1622" t="str">
            <v>Period 6</v>
          </cell>
        </row>
        <row r="1623">
          <cell r="A1623">
            <v>43140</v>
          </cell>
          <cell r="B1623" t="str">
            <v>P6 W3</v>
          </cell>
          <cell r="C1623" t="str">
            <v>FY18</v>
          </cell>
          <cell r="D1623" t="str">
            <v>Period 6</v>
          </cell>
        </row>
        <row r="1624">
          <cell r="A1624">
            <v>43141</v>
          </cell>
          <cell r="B1624" t="str">
            <v>P6 W3</v>
          </cell>
          <cell r="C1624" t="str">
            <v>FY18</v>
          </cell>
          <cell r="D1624" t="str">
            <v>Period 6</v>
          </cell>
        </row>
        <row r="1625">
          <cell r="A1625">
            <v>43142</v>
          </cell>
          <cell r="B1625" t="str">
            <v>P6 W3</v>
          </cell>
          <cell r="C1625" t="str">
            <v>FY18</v>
          </cell>
          <cell r="D1625" t="str">
            <v>Period 6</v>
          </cell>
        </row>
        <row r="1626">
          <cell r="A1626">
            <v>43143</v>
          </cell>
          <cell r="B1626" t="str">
            <v>P6 W4</v>
          </cell>
          <cell r="C1626" t="str">
            <v>FY18</v>
          </cell>
          <cell r="D1626" t="str">
            <v>Period 6</v>
          </cell>
        </row>
        <row r="1627">
          <cell r="A1627">
            <v>43144</v>
          </cell>
          <cell r="B1627" t="str">
            <v>P6 W4</v>
          </cell>
          <cell r="C1627" t="str">
            <v>FY18</v>
          </cell>
          <cell r="D1627" t="str">
            <v>Period 6</v>
          </cell>
        </row>
        <row r="1628">
          <cell r="A1628">
            <v>43145</v>
          </cell>
          <cell r="B1628" t="str">
            <v>P6 W4</v>
          </cell>
          <cell r="C1628" t="str">
            <v>FY18</v>
          </cell>
          <cell r="D1628" t="str">
            <v>Period 6</v>
          </cell>
        </row>
        <row r="1629">
          <cell r="A1629">
            <v>43146</v>
          </cell>
          <cell r="B1629" t="str">
            <v>P6 W4</v>
          </cell>
          <cell r="C1629" t="str">
            <v>FY18</v>
          </cell>
          <cell r="D1629" t="str">
            <v>Period 6</v>
          </cell>
        </row>
        <row r="1630">
          <cell r="A1630">
            <v>43147</v>
          </cell>
          <cell r="B1630" t="str">
            <v>P6 W4</v>
          </cell>
          <cell r="C1630" t="str">
            <v>FY18</v>
          </cell>
          <cell r="D1630" t="str">
            <v>Period 6</v>
          </cell>
        </row>
        <row r="1631">
          <cell r="A1631">
            <v>43148</v>
          </cell>
          <cell r="B1631" t="str">
            <v>P6 W4</v>
          </cell>
          <cell r="C1631" t="str">
            <v>FY18</v>
          </cell>
          <cell r="D1631" t="str">
            <v>Period 6</v>
          </cell>
        </row>
        <row r="1632">
          <cell r="A1632">
            <v>43149</v>
          </cell>
          <cell r="B1632" t="str">
            <v>P6 W4</v>
          </cell>
          <cell r="C1632" t="str">
            <v>FY18</v>
          </cell>
          <cell r="D1632" t="str">
            <v>Period 6</v>
          </cell>
        </row>
        <row r="1633">
          <cell r="A1633">
            <v>43150</v>
          </cell>
          <cell r="B1633" t="str">
            <v>P7 W1</v>
          </cell>
          <cell r="C1633" t="str">
            <v>FY18</v>
          </cell>
          <cell r="D1633" t="str">
            <v>Period 7</v>
          </cell>
        </row>
        <row r="1634">
          <cell r="A1634">
            <v>43151</v>
          </cell>
          <cell r="B1634" t="str">
            <v>P7 W1</v>
          </cell>
          <cell r="C1634" t="str">
            <v>FY18</v>
          </cell>
          <cell r="D1634" t="str">
            <v>Period 7</v>
          </cell>
        </row>
        <row r="1635">
          <cell r="A1635">
            <v>43152</v>
          </cell>
          <cell r="B1635" t="str">
            <v>P7 W1</v>
          </cell>
          <cell r="C1635" t="str">
            <v>FY18</v>
          </cell>
          <cell r="D1635" t="str">
            <v>Period 7</v>
          </cell>
        </row>
        <row r="1636">
          <cell r="A1636">
            <v>43153</v>
          </cell>
          <cell r="B1636" t="str">
            <v>P7 W1</v>
          </cell>
          <cell r="C1636" t="str">
            <v>FY18</v>
          </cell>
          <cell r="D1636" t="str">
            <v>Period 7</v>
          </cell>
        </row>
        <row r="1637">
          <cell r="A1637">
            <v>43154</v>
          </cell>
          <cell r="B1637" t="str">
            <v>P7 W1</v>
          </cell>
          <cell r="C1637" t="str">
            <v>FY18</v>
          </cell>
          <cell r="D1637" t="str">
            <v>Period 7</v>
          </cell>
        </row>
        <row r="1638">
          <cell r="A1638">
            <v>43155</v>
          </cell>
          <cell r="B1638" t="str">
            <v>P7 W1</v>
          </cell>
          <cell r="C1638" t="str">
            <v>FY18</v>
          </cell>
          <cell r="D1638" t="str">
            <v>Period 7</v>
          </cell>
        </row>
        <row r="1639">
          <cell r="A1639">
            <v>43156</v>
          </cell>
          <cell r="B1639" t="str">
            <v>P7 W1</v>
          </cell>
          <cell r="C1639" t="str">
            <v>FY18</v>
          </cell>
          <cell r="D1639" t="str">
            <v>Period 7</v>
          </cell>
        </row>
        <row r="1640">
          <cell r="A1640">
            <v>43157</v>
          </cell>
          <cell r="B1640" t="str">
            <v>P7 W2</v>
          </cell>
          <cell r="C1640" t="str">
            <v>FY18</v>
          </cell>
          <cell r="D1640" t="str">
            <v>Period 7</v>
          </cell>
        </row>
        <row r="1641">
          <cell r="A1641">
            <v>43158</v>
          </cell>
          <cell r="B1641" t="str">
            <v>P7 W2</v>
          </cell>
          <cell r="C1641" t="str">
            <v>FY18</v>
          </cell>
          <cell r="D1641" t="str">
            <v>Period 7</v>
          </cell>
        </row>
        <row r="1642">
          <cell r="A1642">
            <v>43159</v>
          </cell>
          <cell r="B1642" t="str">
            <v>P7 W2</v>
          </cell>
          <cell r="C1642" t="str">
            <v>FY18</v>
          </cell>
          <cell r="D1642" t="str">
            <v>Period 7</v>
          </cell>
        </row>
        <row r="1643">
          <cell r="A1643">
            <v>43160</v>
          </cell>
          <cell r="B1643" t="str">
            <v>P7 W2</v>
          </cell>
          <cell r="C1643" t="str">
            <v>FY18</v>
          </cell>
          <cell r="D1643" t="str">
            <v>Period 7</v>
          </cell>
        </row>
        <row r="1644">
          <cell r="A1644">
            <v>43161</v>
          </cell>
          <cell r="B1644" t="str">
            <v>P7 W2</v>
          </cell>
          <cell r="C1644" t="str">
            <v>FY18</v>
          </cell>
          <cell r="D1644" t="str">
            <v>Period 7</v>
          </cell>
        </row>
        <row r="1645">
          <cell r="A1645">
            <v>43162</v>
          </cell>
          <cell r="B1645" t="str">
            <v>P7 W2</v>
          </cell>
          <cell r="C1645" t="str">
            <v>FY18</v>
          </cell>
          <cell r="D1645" t="str">
            <v>Period 7</v>
          </cell>
        </row>
        <row r="1646">
          <cell r="A1646">
            <v>43163</v>
          </cell>
          <cell r="B1646" t="str">
            <v>P7 W2</v>
          </cell>
          <cell r="C1646" t="str">
            <v>FY18</v>
          </cell>
          <cell r="D1646" t="str">
            <v>Period 7</v>
          </cell>
        </row>
        <row r="1647">
          <cell r="A1647">
            <v>43164</v>
          </cell>
          <cell r="B1647" t="str">
            <v>P7 W3</v>
          </cell>
          <cell r="C1647" t="str">
            <v>FY18</v>
          </cell>
          <cell r="D1647" t="str">
            <v>Period 7</v>
          </cell>
        </row>
        <row r="1648">
          <cell r="A1648">
            <v>43165</v>
          </cell>
          <cell r="B1648" t="str">
            <v>P7 W3</v>
          </cell>
          <cell r="C1648" t="str">
            <v>FY18</v>
          </cell>
          <cell r="D1648" t="str">
            <v>Period 7</v>
          </cell>
        </row>
        <row r="1649">
          <cell r="A1649">
            <v>43166</v>
          </cell>
          <cell r="B1649" t="str">
            <v>P7 W3</v>
          </cell>
          <cell r="C1649" t="str">
            <v>FY18</v>
          </cell>
          <cell r="D1649" t="str">
            <v>Period 7</v>
          </cell>
        </row>
        <row r="1650">
          <cell r="A1650">
            <v>43167</v>
          </cell>
          <cell r="B1650" t="str">
            <v>P7 W3</v>
          </cell>
          <cell r="C1650" t="str">
            <v>FY18</v>
          </cell>
          <cell r="D1650" t="str">
            <v>Period 7</v>
          </cell>
        </row>
        <row r="1651">
          <cell r="A1651">
            <v>43168</v>
          </cell>
          <cell r="B1651" t="str">
            <v>P7 W3</v>
          </cell>
          <cell r="C1651" t="str">
            <v>FY18</v>
          </cell>
          <cell r="D1651" t="str">
            <v>Period 7</v>
          </cell>
        </row>
        <row r="1652">
          <cell r="A1652">
            <v>43169</v>
          </cell>
          <cell r="B1652" t="str">
            <v>P7 W3</v>
          </cell>
          <cell r="C1652" t="str">
            <v>FY18</v>
          </cell>
          <cell r="D1652" t="str">
            <v>Period 7</v>
          </cell>
        </row>
        <row r="1653">
          <cell r="A1653">
            <v>43170</v>
          </cell>
          <cell r="B1653" t="str">
            <v>P7 W3</v>
          </cell>
          <cell r="C1653" t="str">
            <v>FY18</v>
          </cell>
          <cell r="D1653" t="str">
            <v>Period 7</v>
          </cell>
        </row>
        <row r="1654">
          <cell r="A1654">
            <v>43171</v>
          </cell>
          <cell r="B1654" t="str">
            <v>P7 W4</v>
          </cell>
          <cell r="C1654" t="str">
            <v>FY18</v>
          </cell>
          <cell r="D1654" t="str">
            <v>Period 7</v>
          </cell>
        </row>
        <row r="1655">
          <cell r="A1655">
            <v>43172</v>
          </cell>
          <cell r="B1655" t="str">
            <v>P7 W4</v>
          </cell>
          <cell r="C1655" t="str">
            <v>FY18</v>
          </cell>
          <cell r="D1655" t="str">
            <v>Period 7</v>
          </cell>
        </row>
        <row r="1656">
          <cell r="A1656">
            <v>43173</v>
          </cell>
          <cell r="B1656" t="str">
            <v>P7 W4</v>
          </cell>
          <cell r="C1656" t="str">
            <v>FY18</v>
          </cell>
          <cell r="D1656" t="str">
            <v>Period 7</v>
          </cell>
        </row>
        <row r="1657">
          <cell r="A1657">
            <v>43174</v>
          </cell>
          <cell r="B1657" t="str">
            <v>P7 W4</v>
          </cell>
          <cell r="C1657" t="str">
            <v>FY18</v>
          </cell>
          <cell r="D1657" t="str">
            <v>Period 7</v>
          </cell>
        </row>
        <row r="1658">
          <cell r="A1658">
            <v>43175</v>
          </cell>
          <cell r="B1658" t="str">
            <v>P7 W4</v>
          </cell>
          <cell r="C1658" t="str">
            <v>FY18</v>
          </cell>
          <cell r="D1658" t="str">
            <v>Period 7</v>
          </cell>
        </row>
        <row r="1659">
          <cell r="A1659">
            <v>43176</v>
          </cell>
          <cell r="B1659" t="str">
            <v>P7 W4</v>
          </cell>
          <cell r="C1659" t="str">
            <v>FY18</v>
          </cell>
          <cell r="D1659" t="str">
            <v>Period 7</v>
          </cell>
        </row>
        <row r="1660">
          <cell r="A1660">
            <v>43177</v>
          </cell>
          <cell r="B1660" t="str">
            <v>P7 W4</v>
          </cell>
          <cell r="C1660" t="str">
            <v>FY18</v>
          </cell>
          <cell r="D1660" t="str">
            <v>Period 7</v>
          </cell>
        </row>
        <row r="1661">
          <cell r="A1661">
            <v>43178</v>
          </cell>
          <cell r="B1661" t="str">
            <v>P8 W1</v>
          </cell>
          <cell r="C1661" t="str">
            <v>FY18</v>
          </cell>
          <cell r="D1661" t="str">
            <v>Period 8</v>
          </cell>
        </row>
        <row r="1662">
          <cell r="A1662">
            <v>43179</v>
          </cell>
          <cell r="B1662" t="str">
            <v>P8 W1</v>
          </cell>
          <cell r="C1662" t="str">
            <v>FY18</v>
          </cell>
          <cell r="D1662" t="str">
            <v>Period 8</v>
          </cell>
        </row>
        <row r="1663">
          <cell r="A1663">
            <v>43180</v>
          </cell>
          <cell r="B1663" t="str">
            <v>P8 W1</v>
          </cell>
          <cell r="C1663" t="str">
            <v>FY18</v>
          </cell>
          <cell r="D1663" t="str">
            <v>Period 8</v>
          </cell>
        </row>
        <row r="1664">
          <cell r="A1664">
            <v>43181</v>
          </cell>
          <cell r="B1664" t="str">
            <v>P8 W1</v>
          </cell>
          <cell r="C1664" t="str">
            <v>FY18</v>
          </cell>
          <cell r="D1664" t="str">
            <v>Period 8</v>
          </cell>
        </row>
        <row r="1665">
          <cell r="A1665">
            <v>43182</v>
          </cell>
          <cell r="B1665" t="str">
            <v>P8 W1</v>
          </cell>
          <cell r="C1665" t="str">
            <v>FY18</v>
          </cell>
          <cell r="D1665" t="str">
            <v>Period 8</v>
          </cell>
        </row>
        <row r="1666">
          <cell r="A1666">
            <v>43183</v>
          </cell>
          <cell r="B1666" t="str">
            <v>P8 W1</v>
          </cell>
          <cell r="C1666" t="str">
            <v>FY18</v>
          </cell>
          <cell r="D1666" t="str">
            <v>Period 8</v>
          </cell>
        </row>
        <row r="1667">
          <cell r="A1667">
            <v>43184</v>
          </cell>
          <cell r="B1667" t="str">
            <v>P8 W1</v>
          </cell>
          <cell r="C1667" t="str">
            <v>FY18</v>
          </cell>
          <cell r="D1667" t="str">
            <v>Period 8</v>
          </cell>
        </row>
        <row r="1668">
          <cell r="A1668">
            <v>43185</v>
          </cell>
          <cell r="B1668" t="str">
            <v>P8 W2</v>
          </cell>
          <cell r="C1668" t="str">
            <v>FY18</v>
          </cell>
          <cell r="D1668" t="str">
            <v>Period 8</v>
          </cell>
        </row>
        <row r="1669">
          <cell r="A1669">
            <v>43186</v>
          </cell>
          <cell r="B1669" t="str">
            <v>P8 W2</v>
          </cell>
          <cell r="C1669" t="str">
            <v>FY18</v>
          </cell>
          <cell r="D1669" t="str">
            <v>Period 8</v>
          </cell>
        </row>
        <row r="1670">
          <cell r="A1670">
            <v>43187</v>
          </cell>
          <cell r="B1670" t="str">
            <v>P8 W2</v>
          </cell>
          <cell r="C1670" t="str">
            <v>FY18</v>
          </cell>
          <cell r="D1670" t="str">
            <v>Period 8</v>
          </cell>
        </row>
        <row r="1671">
          <cell r="A1671">
            <v>43188</v>
          </cell>
          <cell r="B1671" t="str">
            <v>P8 W2</v>
          </cell>
          <cell r="C1671" t="str">
            <v>FY18</v>
          </cell>
          <cell r="D1671" t="str">
            <v>Period 8</v>
          </cell>
        </row>
        <row r="1672">
          <cell r="A1672">
            <v>43189</v>
          </cell>
          <cell r="B1672" t="str">
            <v>P8 W2</v>
          </cell>
          <cell r="C1672" t="str">
            <v>FY18</v>
          </cell>
          <cell r="D1672" t="str">
            <v>Period 8</v>
          </cell>
        </row>
        <row r="1673">
          <cell r="A1673">
            <v>43190</v>
          </cell>
          <cell r="B1673" t="str">
            <v>P8 W2</v>
          </cell>
          <cell r="C1673" t="str">
            <v>FY18</v>
          </cell>
          <cell r="D1673" t="str">
            <v>Period 8</v>
          </cell>
        </row>
        <row r="1674">
          <cell r="A1674">
            <v>43191</v>
          </cell>
          <cell r="B1674" t="str">
            <v>P8 W2</v>
          </cell>
          <cell r="C1674" t="str">
            <v>FY18</v>
          </cell>
          <cell r="D1674" t="str">
            <v>Period 8</v>
          </cell>
        </row>
        <row r="1675">
          <cell r="A1675">
            <v>43192</v>
          </cell>
          <cell r="B1675" t="str">
            <v>P8 W3</v>
          </cell>
          <cell r="C1675" t="str">
            <v>FY18</v>
          </cell>
          <cell r="D1675" t="str">
            <v>Period 8</v>
          </cell>
        </row>
        <row r="1676">
          <cell r="A1676">
            <v>43193</v>
          </cell>
          <cell r="B1676" t="str">
            <v>P8 W3</v>
          </cell>
          <cell r="C1676" t="str">
            <v>FY18</v>
          </cell>
          <cell r="D1676" t="str">
            <v>Period 8</v>
          </cell>
        </row>
        <row r="1677">
          <cell r="A1677">
            <v>43194</v>
          </cell>
          <cell r="B1677" t="str">
            <v>P8 W3</v>
          </cell>
          <cell r="C1677" t="str">
            <v>FY18</v>
          </cell>
          <cell r="D1677" t="str">
            <v>Period 8</v>
          </cell>
        </row>
        <row r="1678">
          <cell r="A1678">
            <v>43195</v>
          </cell>
          <cell r="B1678" t="str">
            <v>P8 W3</v>
          </cell>
          <cell r="C1678" t="str">
            <v>FY18</v>
          </cell>
          <cell r="D1678" t="str">
            <v>Period 8</v>
          </cell>
        </row>
        <row r="1679">
          <cell r="A1679">
            <v>43196</v>
          </cell>
          <cell r="B1679" t="str">
            <v>P8 W3</v>
          </cell>
          <cell r="C1679" t="str">
            <v>FY18</v>
          </cell>
          <cell r="D1679" t="str">
            <v>Period 8</v>
          </cell>
        </row>
        <row r="1680">
          <cell r="A1680">
            <v>43197</v>
          </cell>
          <cell r="B1680" t="str">
            <v>P8 W3</v>
          </cell>
          <cell r="C1680" t="str">
            <v>FY18</v>
          </cell>
          <cell r="D1680" t="str">
            <v>Period 8</v>
          </cell>
        </row>
        <row r="1681">
          <cell r="A1681">
            <v>43198</v>
          </cell>
          <cell r="B1681" t="str">
            <v>P8 W3</v>
          </cell>
          <cell r="C1681" t="str">
            <v>FY18</v>
          </cell>
          <cell r="D1681" t="str">
            <v>Period 8</v>
          </cell>
        </row>
        <row r="1682">
          <cell r="A1682">
            <v>43199</v>
          </cell>
          <cell r="B1682" t="str">
            <v>P8 W4</v>
          </cell>
          <cell r="C1682" t="str">
            <v>FY18</v>
          </cell>
          <cell r="D1682" t="str">
            <v>Period 8</v>
          </cell>
        </row>
        <row r="1683">
          <cell r="A1683">
            <v>43200</v>
          </cell>
          <cell r="B1683" t="str">
            <v>P8 W4</v>
          </cell>
          <cell r="C1683" t="str">
            <v>FY18</v>
          </cell>
          <cell r="D1683" t="str">
            <v>Period 8</v>
          </cell>
        </row>
        <row r="1684">
          <cell r="A1684">
            <v>43201</v>
          </cell>
          <cell r="B1684" t="str">
            <v>P8 W4</v>
          </cell>
          <cell r="C1684" t="str">
            <v>FY18</v>
          </cell>
          <cell r="D1684" t="str">
            <v>Period 8</v>
          </cell>
        </row>
        <row r="1685">
          <cell r="A1685">
            <v>43202</v>
          </cell>
          <cell r="B1685" t="str">
            <v>P8 W4</v>
          </cell>
          <cell r="C1685" t="str">
            <v>FY18</v>
          </cell>
          <cell r="D1685" t="str">
            <v>Period 8</v>
          </cell>
        </row>
        <row r="1686">
          <cell r="A1686">
            <v>43203</v>
          </cell>
          <cell r="B1686" t="str">
            <v>P8 W4</v>
          </cell>
          <cell r="C1686" t="str">
            <v>FY18</v>
          </cell>
          <cell r="D1686" t="str">
            <v>Period 8</v>
          </cell>
        </row>
        <row r="1687">
          <cell r="A1687">
            <v>43204</v>
          </cell>
          <cell r="B1687" t="str">
            <v>P8 W4</v>
          </cell>
          <cell r="C1687" t="str">
            <v>FY18</v>
          </cell>
          <cell r="D1687" t="str">
            <v>Period 8</v>
          </cell>
        </row>
        <row r="1688">
          <cell r="A1688">
            <v>43205</v>
          </cell>
          <cell r="B1688" t="str">
            <v>P8 W4</v>
          </cell>
          <cell r="C1688" t="str">
            <v>FY18</v>
          </cell>
          <cell r="D1688" t="str">
            <v>Period 8</v>
          </cell>
        </row>
        <row r="1689">
          <cell r="A1689">
            <v>43206</v>
          </cell>
          <cell r="B1689" t="str">
            <v>P9 W1</v>
          </cell>
          <cell r="C1689" t="str">
            <v>FY18</v>
          </cell>
          <cell r="D1689" t="str">
            <v>Period 9</v>
          </cell>
        </row>
        <row r="1690">
          <cell r="A1690">
            <v>43207</v>
          </cell>
          <cell r="B1690" t="str">
            <v>P9 W1</v>
          </cell>
          <cell r="C1690" t="str">
            <v>FY18</v>
          </cell>
          <cell r="D1690" t="str">
            <v>Period 9</v>
          </cell>
        </row>
        <row r="1691">
          <cell r="A1691">
            <v>43208</v>
          </cell>
          <cell r="B1691" t="str">
            <v>P9 W1</v>
          </cell>
          <cell r="C1691" t="str">
            <v>FY18</v>
          </cell>
          <cell r="D1691" t="str">
            <v>Period 9</v>
          </cell>
        </row>
        <row r="1692">
          <cell r="A1692">
            <v>43209</v>
          </cell>
          <cell r="B1692" t="str">
            <v>P9 W1</v>
          </cell>
          <cell r="C1692" t="str">
            <v>FY18</v>
          </cell>
          <cell r="D1692" t="str">
            <v>Period 9</v>
          </cell>
        </row>
        <row r="1693">
          <cell r="A1693">
            <v>43210</v>
          </cell>
          <cell r="B1693" t="str">
            <v>P9 W1</v>
          </cell>
          <cell r="C1693" t="str">
            <v>FY18</v>
          </cell>
          <cell r="D1693" t="str">
            <v>Period 9</v>
          </cell>
        </row>
        <row r="1694">
          <cell r="A1694">
            <v>43211</v>
          </cell>
          <cell r="B1694" t="str">
            <v>P9 W1</v>
          </cell>
          <cell r="C1694" t="str">
            <v>FY18</v>
          </cell>
          <cell r="D1694" t="str">
            <v>Period 9</v>
          </cell>
        </row>
        <row r="1695">
          <cell r="A1695">
            <v>43212</v>
          </cell>
          <cell r="B1695" t="str">
            <v>P9 W1</v>
          </cell>
          <cell r="C1695" t="str">
            <v>FY18</v>
          </cell>
          <cell r="D1695" t="str">
            <v>Period 9</v>
          </cell>
        </row>
        <row r="1696">
          <cell r="A1696">
            <v>43213</v>
          </cell>
          <cell r="B1696" t="str">
            <v>P9 W2</v>
          </cell>
          <cell r="C1696" t="str">
            <v>FY18</v>
          </cell>
          <cell r="D1696" t="str">
            <v>Period 9</v>
          </cell>
        </row>
        <row r="1697">
          <cell r="A1697">
            <v>43214</v>
          </cell>
          <cell r="B1697" t="str">
            <v>P9 W2</v>
          </cell>
          <cell r="C1697" t="str">
            <v>FY18</v>
          </cell>
          <cell r="D1697" t="str">
            <v>Period 9</v>
          </cell>
        </row>
        <row r="1698">
          <cell r="A1698">
            <v>43215</v>
          </cell>
          <cell r="B1698" t="str">
            <v>P9 W2</v>
          </cell>
          <cell r="C1698" t="str">
            <v>FY18</v>
          </cell>
          <cell r="D1698" t="str">
            <v>Period 9</v>
          </cell>
        </row>
        <row r="1699">
          <cell r="A1699">
            <v>43216</v>
          </cell>
          <cell r="B1699" t="str">
            <v>P9 W2</v>
          </cell>
          <cell r="C1699" t="str">
            <v>FY18</v>
          </cell>
          <cell r="D1699" t="str">
            <v>Period 9</v>
          </cell>
        </row>
        <row r="1700">
          <cell r="A1700">
            <v>43217</v>
          </cell>
          <cell r="B1700" t="str">
            <v>P9 W2</v>
          </cell>
          <cell r="C1700" t="str">
            <v>FY18</v>
          </cell>
          <cell r="D1700" t="str">
            <v>Period 9</v>
          </cell>
        </row>
        <row r="1701">
          <cell r="A1701">
            <v>43218</v>
          </cell>
          <cell r="B1701" t="str">
            <v>P9 W2</v>
          </cell>
          <cell r="C1701" t="str">
            <v>FY18</v>
          </cell>
          <cell r="D1701" t="str">
            <v>Period 9</v>
          </cell>
        </row>
        <row r="1702">
          <cell r="A1702">
            <v>43219</v>
          </cell>
          <cell r="B1702" t="str">
            <v>P9 W2</v>
          </cell>
          <cell r="C1702" t="str">
            <v>FY18</v>
          </cell>
          <cell r="D1702" t="str">
            <v>Period 9</v>
          </cell>
        </row>
        <row r="1703">
          <cell r="A1703">
            <v>43220</v>
          </cell>
          <cell r="B1703" t="str">
            <v>P9 W3</v>
          </cell>
          <cell r="C1703" t="str">
            <v>FY18</v>
          </cell>
          <cell r="D1703" t="str">
            <v>Period 9</v>
          </cell>
        </row>
        <row r="1704">
          <cell r="A1704">
            <v>43221</v>
          </cell>
          <cell r="B1704" t="str">
            <v>P9 W3</v>
          </cell>
          <cell r="C1704" t="str">
            <v>FY18</v>
          </cell>
          <cell r="D1704" t="str">
            <v>Period 9</v>
          </cell>
        </row>
        <row r="1705">
          <cell r="A1705">
            <v>43222</v>
          </cell>
          <cell r="B1705" t="str">
            <v>P9 W3</v>
          </cell>
          <cell r="C1705" t="str">
            <v>FY18</v>
          </cell>
          <cell r="D1705" t="str">
            <v>Period 9</v>
          </cell>
        </row>
        <row r="1706">
          <cell r="A1706">
            <v>43223</v>
          </cell>
          <cell r="B1706" t="str">
            <v>P9 W3</v>
          </cell>
          <cell r="C1706" t="str">
            <v>FY18</v>
          </cell>
          <cell r="D1706" t="str">
            <v>Period 9</v>
          </cell>
        </row>
        <row r="1707">
          <cell r="A1707">
            <v>43224</v>
          </cell>
          <cell r="B1707" t="str">
            <v>P9 W3</v>
          </cell>
          <cell r="C1707" t="str">
            <v>FY18</v>
          </cell>
          <cell r="D1707" t="str">
            <v>Period 9</v>
          </cell>
        </row>
        <row r="1708">
          <cell r="A1708">
            <v>43225</v>
          </cell>
          <cell r="B1708" t="str">
            <v>P9 W3</v>
          </cell>
          <cell r="C1708" t="str">
            <v>FY18</v>
          </cell>
          <cell r="D1708" t="str">
            <v>Period 9</v>
          </cell>
        </row>
        <row r="1709">
          <cell r="A1709">
            <v>43226</v>
          </cell>
          <cell r="B1709" t="str">
            <v>P9 W3</v>
          </cell>
          <cell r="C1709" t="str">
            <v>FY18</v>
          </cell>
          <cell r="D1709" t="str">
            <v>Period 9</v>
          </cell>
        </row>
        <row r="1710">
          <cell r="A1710">
            <v>43227</v>
          </cell>
          <cell r="B1710" t="str">
            <v>P9 W4</v>
          </cell>
          <cell r="C1710" t="str">
            <v>FY18</v>
          </cell>
          <cell r="D1710" t="str">
            <v>Period 9</v>
          </cell>
        </row>
        <row r="1711">
          <cell r="A1711">
            <v>43228</v>
          </cell>
          <cell r="B1711" t="str">
            <v>P9 W4</v>
          </cell>
          <cell r="C1711" t="str">
            <v>FY18</v>
          </cell>
          <cell r="D1711" t="str">
            <v>Period 9</v>
          </cell>
        </row>
        <row r="1712">
          <cell r="A1712">
            <v>43229</v>
          </cell>
          <cell r="B1712" t="str">
            <v>P9 W4</v>
          </cell>
          <cell r="C1712" t="str">
            <v>FY18</v>
          </cell>
          <cell r="D1712" t="str">
            <v>Period 9</v>
          </cell>
        </row>
        <row r="1713">
          <cell r="A1713">
            <v>43230</v>
          </cell>
          <cell r="B1713" t="str">
            <v>P9 W4</v>
          </cell>
          <cell r="C1713" t="str">
            <v>FY18</v>
          </cell>
          <cell r="D1713" t="str">
            <v>Period 9</v>
          </cell>
        </row>
        <row r="1714">
          <cell r="A1714">
            <v>43231</v>
          </cell>
          <cell r="B1714" t="str">
            <v>P9 W4</v>
          </cell>
          <cell r="C1714" t="str">
            <v>FY18</v>
          </cell>
          <cell r="D1714" t="str">
            <v>Period 9</v>
          </cell>
        </row>
        <row r="1715">
          <cell r="A1715">
            <v>43232</v>
          </cell>
          <cell r="B1715" t="str">
            <v>P9 W4</v>
          </cell>
          <cell r="C1715" t="str">
            <v>FY18</v>
          </cell>
          <cell r="D1715" t="str">
            <v>Period 9</v>
          </cell>
        </row>
        <row r="1716">
          <cell r="A1716">
            <v>43233</v>
          </cell>
          <cell r="B1716" t="str">
            <v>P9 W4</v>
          </cell>
          <cell r="C1716" t="str">
            <v>FY18</v>
          </cell>
          <cell r="D1716" t="str">
            <v>Period 9</v>
          </cell>
        </row>
        <row r="1717">
          <cell r="A1717">
            <v>43234</v>
          </cell>
          <cell r="B1717" t="str">
            <v>P10 W1</v>
          </cell>
          <cell r="C1717" t="str">
            <v>FY18</v>
          </cell>
          <cell r="D1717" t="str">
            <v>Period 10</v>
          </cell>
        </row>
        <row r="1718">
          <cell r="A1718">
            <v>43235</v>
          </cell>
          <cell r="B1718" t="str">
            <v>P10 W1</v>
          </cell>
          <cell r="C1718" t="str">
            <v>FY18</v>
          </cell>
          <cell r="D1718" t="str">
            <v>Period 10</v>
          </cell>
        </row>
        <row r="1719">
          <cell r="A1719">
            <v>43236</v>
          </cell>
          <cell r="B1719" t="str">
            <v>P10 W1</v>
          </cell>
          <cell r="C1719" t="str">
            <v>FY18</v>
          </cell>
          <cell r="D1719" t="str">
            <v>Period 10</v>
          </cell>
        </row>
        <row r="1720">
          <cell r="A1720">
            <v>43237</v>
          </cell>
          <cell r="B1720" t="str">
            <v>P10 W1</v>
          </cell>
          <cell r="C1720" t="str">
            <v>FY18</v>
          </cell>
          <cell r="D1720" t="str">
            <v>Period 10</v>
          </cell>
        </row>
        <row r="1721">
          <cell r="A1721">
            <v>43238</v>
          </cell>
          <cell r="B1721" t="str">
            <v>P10 W1</v>
          </cell>
          <cell r="C1721" t="str">
            <v>FY18</v>
          </cell>
          <cell r="D1721" t="str">
            <v>Period 10</v>
          </cell>
        </row>
        <row r="1722">
          <cell r="A1722">
            <v>43239</v>
          </cell>
          <cell r="B1722" t="str">
            <v>P10 W1</v>
          </cell>
          <cell r="C1722" t="str">
            <v>FY18</v>
          </cell>
          <cell r="D1722" t="str">
            <v>Period 10</v>
          </cell>
        </row>
        <row r="1723">
          <cell r="A1723">
            <v>43240</v>
          </cell>
          <cell r="B1723" t="str">
            <v>P10 W1</v>
          </cell>
          <cell r="C1723" t="str">
            <v>FY18</v>
          </cell>
          <cell r="D1723" t="str">
            <v>Period 10</v>
          </cell>
        </row>
        <row r="1724">
          <cell r="A1724">
            <v>43241</v>
          </cell>
          <cell r="B1724" t="str">
            <v>P10 W2</v>
          </cell>
          <cell r="C1724" t="str">
            <v>FY18</v>
          </cell>
          <cell r="D1724" t="str">
            <v>Period 10</v>
          </cell>
        </row>
        <row r="1725">
          <cell r="A1725">
            <v>43242</v>
          </cell>
          <cell r="B1725" t="str">
            <v>P10 W2</v>
          </cell>
          <cell r="C1725" t="str">
            <v>FY18</v>
          </cell>
          <cell r="D1725" t="str">
            <v>Period 10</v>
          </cell>
        </row>
        <row r="1726">
          <cell r="A1726">
            <v>43243</v>
          </cell>
          <cell r="B1726" t="str">
            <v>P10 W2</v>
          </cell>
          <cell r="C1726" t="str">
            <v>FY18</v>
          </cell>
          <cell r="D1726" t="str">
            <v>Period 10</v>
          </cell>
        </row>
        <row r="1727">
          <cell r="A1727">
            <v>43244</v>
          </cell>
          <cell r="B1727" t="str">
            <v>P10 W2</v>
          </cell>
          <cell r="C1727" t="str">
            <v>FY18</v>
          </cell>
          <cell r="D1727" t="str">
            <v>Period 10</v>
          </cell>
        </row>
        <row r="1728">
          <cell r="A1728">
            <v>43245</v>
          </cell>
          <cell r="B1728" t="str">
            <v>P10 W2</v>
          </cell>
          <cell r="C1728" t="str">
            <v>FY18</v>
          </cell>
          <cell r="D1728" t="str">
            <v>Period 10</v>
          </cell>
        </row>
        <row r="1729">
          <cell r="A1729">
            <v>43246</v>
          </cell>
          <cell r="B1729" t="str">
            <v>P10 W2</v>
          </cell>
          <cell r="C1729" t="str">
            <v>FY18</v>
          </cell>
          <cell r="D1729" t="str">
            <v>Period 10</v>
          </cell>
        </row>
        <row r="1730">
          <cell r="A1730">
            <v>43247</v>
          </cell>
          <cell r="B1730" t="str">
            <v>P10 W2</v>
          </cell>
          <cell r="C1730" t="str">
            <v>FY18</v>
          </cell>
          <cell r="D1730" t="str">
            <v>Period 10</v>
          </cell>
        </row>
        <row r="1731">
          <cell r="A1731">
            <v>43248</v>
          </cell>
          <cell r="B1731" t="str">
            <v>P10 W3</v>
          </cell>
          <cell r="C1731" t="str">
            <v>FY18</v>
          </cell>
          <cell r="D1731" t="str">
            <v>Period 10</v>
          </cell>
        </row>
        <row r="1732">
          <cell r="A1732">
            <v>43249</v>
          </cell>
          <cell r="B1732" t="str">
            <v>P10 W3</v>
          </cell>
          <cell r="C1732" t="str">
            <v>FY18</v>
          </cell>
          <cell r="D1732" t="str">
            <v>Period 10</v>
          </cell>
        </row>
        <row r="1733">
          <cell r="A1733">
            <v>43250</v>
          </cell>
          <cell r="B1733" t="str">
            <v>P10 W3</v>
          </cell>
          <cell r="C1733" t="str">
            <v>FY18</v>
          </cell>
          <cell r="D1733" t="str">
            <v>Period 10</v>
          </cell>
        </row>
        <row r="1734">
          <cell r="A1734">
            <v>43251</v>
          </cell>
          <cell r="B1734" t="str">
            <v>P10 W3</v>
          </cell>
          <cell r="C1734" t="str">
            <v>FY18</v>
          </cell>
          <cell r="D1734" t="str">
            <v>Period 10</v>
          </cell>
        </row>
        <row r="1735">
          <cell r="A1735">
            <v>43252</v>
          </cell>
          <cell r="B1735" t="str">
            <v>P10 W3</v>
          </cell>
          <cell r="C1735" t="str">
            <v>FY18</v>
          </cell>
          <cell r="D1735" t="str">
            <v>Period 10</v>
          </cell>
        </row>
        <row r="1736">
          <cell r="A1736">
            <v>43253</v>
          </cell>
          <cell r="B1736" t="str">
            <v>P10 W3</v>
          </cell>
          <cell r="C1736" t="str">
            <v>FY18</v>
          </cell>
          <cell r="D1736" t="str">
            <v>Period 10</v>
          </cell>
        </row>
        <row r="1737">
          <cell r="A1737">
            <v>43254</v>
          </cell>
          <cell r="B1737" t="str">
            <v>P10 W3</v>
          </cell>
          <cell r="C1737" t="str">
            <v>FY18</v>
          </cell>
          <cell r="D1737" t="str">
            <v>Period 10</v>
          </cell>
        </row>
        <row r="1738">
          <cell r="A1738">
            <v>43255</v>
          </cell>
          <cell r="B1738" t="str">
            <v>P10 W4</v>
          </cell>
          <cell r="C1738" t="str">
            <v>FY18</v>
          </cell>
          <cell r="D1738" t="str">
            <v>Period 10</v>
          </cell>
        </row>
        <row r="1739">
          <cell r="A1739">
            <v>43256</v>
          </cell>
          <cell r="B1739" t="str">
            <v>P10 W4</v>
          </cell>
          <cell r="C1739" t="str">
            <v>FY18</v>
          </cell>
          <cell r="D1739" t="str">
            <v>Period 10</v>
          </cell>
        </row>
        <row r="1740">
          <cell r="A1740">
            <v>43257</v>
          </cell>
          <cell r="B1740" t="str">
            <v>P10 W4</v>
          </cell>
          <cell r="C1740" t="str">
            <v>FY18</v>
          </cell>
          <cell r="D1740" t="str">
            <v>Period 10</v>
          </cell>
        </row>
        <row r="1741">
          <cell r="A1741">
            <v>43258</v>
          </cell>
          <cell r="B1741" t="str">
            <v>P10 W4</v>
          </cell>
          <cell r="C1741" t="str">
            <v>FY18</v>
          </cell>
          <cell r="D1741" t="str">
            <v>Period 10</v>
          </cell>
        </row>
        <row r="1742">
          <cell r="A1742">
            <v>43259</v>
          </cell>
          <cell r="B1742" t="str">
            <v>P10 W4</v>
          </cell>
          <cell r="C1742" t="str">
            <v>FY18</v>
          </cell>
          <cell r="D1742" t="str">
            <v>Period 10</v>
          </cell>
        </row>
        <row r="1743">
          <cell r="A1743">
            <v>43260</v>
          </cell>
          <cell r="B1743" t="str">
            <v>P10 W4</v>
          </cell>
          <cell r="C1743" t="str">
            <v>FY18</v>
          </cell>
          <cell r="D1743" t="str">
            <v>Period 10</v>
          </cell>
        </row>
        <row r="1744">
          <cell r="A1744">
            <v>43261</v>
          </cell>
          <cell r="B1744" t="str">
            <v>P10 W4</v>
          </cell>
          <cell r="C1744" t="str">
            <v>FY18</v>
          </cell>
          <cell r="D1744" t="str">
            <v>Period 10</v>
          </cell>
        </row>
        <row r="1745">
          <cell r="A1745">
            <v>43262</v>
          </cell>
          <cell r="B1745" t="str">
            <v>P11 W1</v>
          </cell>
          <cell r="C1745" t="str">
            <v>FY18</v>
          </cell>
          <cell r="D1745" t="str">
            <v>Period 11</v>
          </cell>
        </row>
        <row r="1746">
          <cell r="A1746">
            <v>43263</v>
          </cell>
          <cell r="B1746" t="str">
            <v>P11 W1</v>
          </cell>
          <cell r="C1746" t="str">
            <v>FY18</v>
          </cell>
          <cell r="D1746" t="str">
            <v>Period 11</v>
          </cell>
        </row>
        <row r="1747">
          <cell r="A1747">
            <v>43264</v>
          </cell>
          <cell r="B1747" t="str">
            <v>P11 W1</v>
          </cell>
          <cell r="C1747" t="str">
            <v>FY18</v>
          </cell>
          <cell r="D1747" t="str">
            <v>Period 11</v>
          </cell>
        </row>
        <row r="1748">
          <cell r="A1748">
            <v>43265</v>
          </cell>
          <cell r="B1748" t="str">
            <v>P11 W1</v>
          </cell>
          <cell r="C1748" t="str">
            <v>FY18</v>
          </cell>
          <cell r="D1748" t="str">
            <v>Period 11</v>
          </cell>
        </row>
        <row r="1749">
          <cell r="A1749">
            <v>43266</v>
          </cell>
          <cell r="B1749" t="str">
            <v>P11 W1</v>
          </cell>
          <cell r="C1749" t="str">
            <v>FY18</v>
          </cell>
          <cell r="D1749" t="str">
            <v>Period 11</v>
          </cell>
        </row>
        <row r="1750">
          <cell r="A1750">
            <v>43267</v>
          </cell>
          <cell r="B1750" t="str">
            <v>P11 W1</v>
          </cell>
          <cell r="C1750" t="str">
            <v>FY18</v>
          </cell>
          <cell r="D1750" t="str">
            <v>Period 11</v>
          </cell>
        </row>
        <row r="1751">
          <cell r="A1751">
            <v>43268</v>
          </cell>
          <cell r="B1751" t="str">
            <v>P11 W1</v>
          </cell>
          <cell r="C1751" t="str">
            <v>FY18</v>
          </cell>
          <cell r="D1751" t="str">
            <v>Period 11</v>
          </cell>
        </row>
        <row r="1752">
          <cell r="A1752">
            <v>43269</v>
          </cell>
          <cell r="B1752" t="str">
            <v>P11 W2</v>
          </cell>
          <cell r="C1752" t="str">
            <v>FY18</v>
          </cell>
          <cell r="D1752" t="str">
            <v>Period 11</v>
          </cell>
        </row>
        <row r="1753">
          <cell r="A1753">
            <v>43270</v>
          </cell>
          <cell r="B1753" t="str">
            <v>P11 W2</v>
          </cell>
          <cell r="C1753" t="str">
            <v>FY18</v>
          </cell>
          <cell r="D1753" t="str">
            <v>Period 11</v>
          </cell>
        </row>
        <row r="1754">
          <cell r="A1754">
            <v>43271</v>
          </cell>
          <cell r="B1754" t="str">
            <v>P11 W2</v>
          </cell>
          <cell r="C1754" t="str">
            <v>FY18</v>
          </cell>
          <cell r="D1754" t="str">
            <v>Period 11</v>
          </cell>
        </row>
        <row r="1755">
          <cell r="A1755">
            <v>43272</v>
          </cell>
          <cell r="B1755" t="str">
            <v>P11 W2</v>
          </cell>
          <cell r="C1755" t="str">
            <v>FY18</v>
          </cell>
          <cell r="D1755" t="str">
            <v>Period 11</v>
          </cell>
        </row>
        <row r="1756">
          <cell r="A1756">
            <v>43273</v>
          </cell>
          <cell r="B1756" t="str">
            <v>P11 W2</v>
          </cell>
          <cell r="C1756" t="str">
            <v>FY18</v>
          </cell>
          <cell r="D1756" t="str">
            <v>Period 11</v>
          </cell>
        </row>
        <row r="1757">
          <cell r="A1757">
            <v>43274</v>
          </cell>
          <cell r="B1757" t="str">
            <v>P11 W2</v>
          </cell>
          <cell r="C1757" t="str">
            <v>FY18</v>
          </cell>
          <cell r="D1757" t="str">
            <v>Period 11</v>
          </cell>
        </row>
        <row r="1758">
          <cell r="A1758">
            <v>43275</v>
          </cell>
          <cell r="B1758" t="str">
            <v>P11 W2</v>
          </cell>
          <cell r="C1758" t="str">
            <v>FY18</v>
          </cell>
          <cell r="D1758" t="str">
            <v>Period 11</v>
          </cell>
        </row>
        <row r="1759">
          <cell r="A1759">
            <v>43276</v>
          </cell>
          <cell r="B1759" t="str">
            <v>P11 W3</v>
          </cell>
          <cell r="C1759" t="str">
            <v>FY18</v>
          </cell>
          <cell r="D1759" t="str">
            <v>Period 11</v>
          </cell>
        </row>
        <row r="1760">
          <cell r="A1760">
            <v>43277</v>
          </cell>
          <cell r="B1760" t="str">
            <v>P11 W3</v>
          </cell>
          <cell r="C1760" t="str">
            <v>FY18</v>
          </cell>
          <cell r="D1760" t="str">
            <v>Period 11</v>
          </cell>
        </row>
        <row r="1761">
          <cell r="A1761">
            <v>43278</v>
          </cell>
          <cell r="B1761" t="str">
            <v>P11 W3</v>
          </cell>
          <cell r="C1761" t="str">
            <v>FY18</v>
          </cell>
          <cell r="D1761" t="str">
            <v>Period 11</v>
          </cell>
        </row>
        <row r="1762">
          <cell r="A1762">
            <v>43279</v>
          </cell>
          <cell r="B1762" t="str">
            <v>P11 W3</v>
          </cell>
          <cell r="C1762" t="str">
            <v>FY18</v>
          </cell>
          <cell r="D1762" t="str">
            <v>Period 11</v>
          </cell>
        </row>
        <row r="1763">
          <cell r="A1763">
            <v>43280</v>
          </cell>
          <cell r="B1763" t="str">
            <v>P11 W3</v>
          </cell>
          <cell r="C1763" t="str">
            <v>FY18</v>
          </cell>
          <cell r="D1763" t="str">
            <v>Period 11</v>
          </cell>
        </row>
        <row r="1764">
          <cell r="A1764">
            <v>43281</v>
          </cell>
          <cell r="B1764" t="str">
            <v>P11 W3</v>
          </cell>
          <cell r="C1764" t="str">
            <v>FY18</v>
          </cell>
          <cell r="D1764" t="str">
            <v>Period 11</v>
          </cell>
        </row>
        <row r="1765">
          <cell r="A1765">
            <v>43282</v>
          </cell>
          <cell r="B1765" t="str">
            <v>P11 W3</v>
          </cell>
          <cell r="C1765" t="str">
            <v>FY18</v>
          </cell>
          <cell r="D1765" t="str">
            <v>Period 11</v>
          </cell>
        </row>
        <row r="1766">
          <cell r="A1766">
            <v>43283</v>
          </cell>
          <cell r="B1766" t="str">
            <v>P11 W4</v>
          </cell>
          <cell r="C1766" t="str">
            <v>FY18</v>
          </cell>
          <cell r="D1766" t="str">
            <v>Period 11</v>
          </cell>
        </row>
        <row r="1767">
          <cell r="A1767">
            <v>43284</v>
          </cell>
          <cell r="B1767" t="str">
            <v>P11 W4</v>
          </cell>
          <cell r="C1767" t="str">
            <v>FY18</v>
          </cell>
          <cell r="D1767" t="str">
            <v>Period 11</v>
          </cell>
        </row>
        <row r="1768">
          <cell r="A1768">
            <v>43285</v>
          </cell>
          <cell r="B1768" t="str">
            <v>P11 W4</v>
          </cell>
          <cell r="C1768" t="str">
            <v>FY18</v>
          </cell>
          <cell r="D1768" t="str">
            <v>Period 11</v>
          </cell>
        </row>
        <row r="1769">
          <cell r="A1769">
            <v>43286</v>
          </cell>
          <cell r="B1769" t="str">
            <v>P11 W4</v>
          </cell>
          <cell r="C1769" t="str">
            <v>FY18</v>
          </cell>
          <cell r="D1769" t="str">
            <v>Period 11</v>
          </cell>
        </row>
        <row r="1770">
          <cell r="A1770">
            <v>43287</v>
          </cell>
          <cell r="B1770" t="str">
            <v>P11 W4</v>
          </cell>
          <cell r="C1770" t="str">
            <v>FY18</v>
          </cell>
          <cell r="D1770" t="str">
            <v>Period 11</v>
          </cell>
        </row>
        <row r="1771">
          <cell r="A1771">
            <v>43288</v>
          </cell>
          <cell r="B1771" t="str">
            <v>P11 W4</v>
          </cell>
          <cell r="C1771" t="str">
            <v>FY18</v>
          </cell>
          <cell r="D1771" t="str">
            <v>Period 11</v>
          </cell>
        </row>
        <row r="1772">
          <cell r="A1772">
            <v>43289</v>
          </cell>
          <cell r="B1772" t="str">
            <v>P11 W4</v>
          </cell>
          <cell r="C1772" t="str">
            <v>FY18</v>
          </cell>
          <cell r="D1772" t="str">
            <v>Period 11</v>
          </cell>
        </row>
        <row r="1773">
          <cell r="A1773">
            <v>43290</v>
          </cell>
          <cell r="B1773" t="str">
            <v>P12 W1</v>
          </cell>
          <cell r="C1773" t="str">
            <v>FY18</v>
          </cell>
          <cell r="D1773" t="str">
            <v>Period 12</v>
          </cell>
        </row>
        <row r="1774">
          <cell r="A1774">
            <v>43291</v>
          </cell>
          <cell r="B1774" t="str">
            <v>P12 W1</v>
          </cell>
          <cell r="C1774" t="str">
            <v>FY18</v>
          </cell>
          <cell r="D1774" t="str">
            <v>Period 12</v>
          </cell>
        </row>
        <row r="1775">
          <cell r="A1775">
            <v>43292</v>
          </cell>
          <cell r="B1775" t="str">
            <v>P12 W1</v>
          </cell>
          <cell r="C1775" t="str">
            <v>FY18</v>
          </cell>
          <cell r="D1775" t="str">
            <v>Period 12</v>
          </cell>
        </row>
        <row r="1776">
          <cell r="A1776">
            <v>43293</v>
          </cell>
          <cell r="B1776" t="str">
            <v>P12 W1</v>
          </cell>
          <cell r="C1776" t="str">
            <v>FY18</v>
          </cell>
          <cell r="D1776" t="str">
            <v>Period 12</v>
          </cell>
        </row>
        <row r="1777">
          <cell r="A1777">
            <v>43294</v>
          </cell>
          <cell r="B1777" t="str">
            <v>P12 W1</v>
          </cell>
          <cell r="C1777" t="str">
            <v>FY18</v>
          </cell>
          <cell r="D1777" t="str">
            <v>Period 12</v>
          </cell>
        </row>
        <row r="1778">
          <cell r="A1778">
            <v>43295</v>
          </cell>
          <cell r="B1778" t="str">
            <v>P12 W1</v>
          </cell>
          <cell r="C1778" t="str">
            <v>FY18</v>
          </cell>
          <cell r="D1778" t="str">
            <v>Period 12</v>
          </cell>
        </row>
        <row r="1779">
          <cell r="A1779">
            <v>43296</v>
          </cell>
          <cell r="B1779" t="str">
            <v>P12 W1</v>
          </cell>
          <cell r="C1779" t="str">
            <v>FY18</v>
          </cell>
          <cell r="D1779" t="str">
            <v>Period 12</v>
          </cell>
        </row>
        <row r="1780">
          <cell r="A1780">
            <v>43297</v>
          </cell>
          <cell r="B1780" t="str">
            <v>P12 W2</v>
          </cell>
          <cell r="C1780" t="str">
            <v>FY18</v>
          </cell>
          <cell r="D1780" t="str">
            <v>Period 12</v>
          </cell>
        </row>
        <row r="1781">
          <cell r="A1781">
            <v>43298</v>
          </cell>
          <cell r="B1781" t="str">
            <v>P12 W2</v>
          </cell>
          <cell r="C1781" t="str">
            <v>FY18</v>
          </cell>
          <cell r="D1781" t="str">
            <v>Period 12</v>
          </cell>
        </row>
        <row r="1782">
          <cell r="A1782">
            <v>43299</v>
          </cell>
          <cell r="B1782" t="str">
            <v>P12 W2</v>
          </cell>
          <cell r="C1782" t="str">
            <v>FY18</v>
          </cell>
          <cell r="D1782" t="str">
            <v>Period 12</v>
          </cell>
        </row>
        <row r="1783">
          <cell r="A1783">
            <v>43300</v>
          </cell>
          <cell r="B1783" t="str">
            <v>P12 W2</v>
          </cell>
          <cell r="C1783" t="str">
            <v>FY18</v>
          </cell>
          <cell r="D1783" t="str">
            <v>Period 12</v>
          </cell>
        </row>
        <row r="1784">
          <cell r="A1784">
            <v>43301</v>
          </cell>
          <cell r="B1784" t="str">
            <v>P12 W2</v>
          </cell>
          <cell r="C1784" t="str">
            <v>FY18</v>
          </cell>
          <cell r="D1784" t="str">
            <v>Period 12</v>
          </cell>
        </row>
        <row r="1785">
          <cell r="A1785">
            <v>43302</v>
          </cell>
          <cell r="B1785" t="str">
            <v>P12 W2</v>
          </cell>
          <cell r="C1785" t="str">
            <v>FY18</v>
          </cell>
          <cell r="D1785" t="str">
            <v>Period 12</v>
          </cell>
        </row>
        <row r="1786">
          <cell r="A1786">
            <v>43303</v>
          </cell>
          <cell r="B1786" t="str">
            <v>P12 W2</v>
          </cell>
          <cell r="C1786" t="str">
            <v>FY18</v>
          </cell>
          <cell r="D1786" t="str">
            <v>Period 12</v>
          </cell>
        </row>
        <row r="1787">
          <cell r="A1787">
            <v>43304</v>
          </cell>
          <cell r="B1787" t="str">
            <v>P12 W3</v>
          </cell>
          <cell r="C1787" t="str">
            <v>FY18</v>
          </cell>
          <cell r="D1787" t="str">
            <v>Period 12</v>
          </cell>
        </row>
        <row r="1788">
          <cell r="A1788">
            <v>43305</v>
          </cell>
          <cell r="B1788" t="str">
            <v>P12 W3</v>
          </cell>
          <cell r="C1788" t="str">
            <v>FY18</v>
          </cell>
          <cell r="D1788" t="str">
            <v>Period 12</v>
          </cell>
        </row>
        <row r="1789">
          <cell r="A1789">
            <v>43306</v>
          </cell>
          <cell r="B1789" t="str">
            <v>P12 W3</v>
          </cell>
          <cell r="C1789" t="str">
            <v>FY18</v>
          </cell>
          <cell r="D1789" t="str">
            <v>Period 12</v>
          </cell>
        </row>
        <row r="1790">
          <cell r="A1790">
            <v>43307</v>
          </cell>
          <cell r="B1790" t="str">
            <v>P12 W3</v>
          </cell>
          <cell r="C1790" t="str">
            <v>FY18</v>
          </cell>
          <cell r="D1790" t="str">
            <v>Period 12</v>
          </cell>
        </row>
        <row r="1791">
          <cell r="A1791">
            <v>43308</v>
          </cell>
          <cell r="B1791" t="str">
            <v>P12 W3</v>
          </cell>
          <cell r="C1791" t="str">
            <v>FY18</v>
          </cell>
          <cell r="D1791" t="str">
            <v>Period 12</v>
          </cell>
        </row>
        <row r="1792">
          <cell r="A1792">
            <v>43309</v>
          </cell>
          <cell r="B1792" t="str">
            <v>P12 W3</v>
          </cell>
          <cell r="C1792" t="str">
            <v>FY18</v>
          </cell>
          <cell r="D1792" t="str">
            <v>Period 12</v>
          </cell>
        </row>
        <row r="1793">
          <cell r="A1793">
            <v>43310</v>
          </cell>
          <cell r="B1793" t="str">
            <v>P12 W3</v>
          </cell>
          <cell r="C1793" t="str">
            <v>FY18</v>
          </cell>
          <cell r="D1793" t="str">
            <v>Period 12</v>
          </cell>
        </row>
        <row r="1794">
          <cell r="A1794">
            <v>43311</v>
          </cell>
          <cell r="B1794" t="str">
            <v>P12 W4</v>
          </cell>
          <cell r="C1794" t="str">
            <v>FY18</v>
          </cell>
          <cell r="D1794" t="str">
            <v>Period 12</v>
          </cell>
        </row>
        <row r="1795">
          <cell r="A1795">
            <v>43312</v>
          </cell>
          <cell r="B1795" t="str">
            <v>P12 W4</v>
          </cell>
          <cell r="C1795" t="str">
            <v>FY18</v>
          </cell>
          <cell r="D1795" t="str">
            <v>Period 12</v>
          </cell>
        </row>
        <row r="1796">
          <cell r="A1796">
            <v>43313</v>
          </cell>
          <cell r="B1796" t="str">
            <v>P12 W4</v>
          </cell>
          <cell r="C1796" t="str">
            <v>FY18</v>
          </cell>
          <cell r="D1796" t="str">
            <v>Period 12</v>
          </cell>
        </row>
        <row r="1797">
          <cell r="A1797">
            <v>43314</v>
          </cell>
          <cell r="B1797" t="str">
            <v>P12 W4</v>
          </cell>
          <cell r="C1797" t="str">
            <v>FY18</v>
          </cell>
          <cell r="D1797" t="str">
            <v>Period 12</v>
          </cell>
        </row>
        <row r="1798">
          <cell r="A1798">
            <v>43315</v>
          </cell>
          <cell r="B1798" t="str">
            <v>P12 W4</v>
          </cell>
          <cell r="C1798" t="str">
            <v>FY18</v>
          </cell>
          <cell r="D1798" t="str">
            <v>Period 12</v>
          </cell>
        </row>
        <row r="1799">
          <cell r="A1799">
            <v>43316</v>
          </cell>
          <cell r="B1799" t="str">
            <v>P12 W4</v>
          </cell>
          <cell r="C1799" t="str">
            <v>FY18</v>
          </cell>
          <cell r="D1799" t="str">
            <v>Period 12</v>
          </cell>
        </row>
        <row r="1800">
          <cell r="A1800">
            <v>43317</v>
          </cell>
          <cell r="B1800" t="str">
            <v>P12 W4</v>
          </cell>
          <cell r="C1800" t="str">
            <v>FY18</v>
          </cell>
          <cell r="D1800" t="str">
            <v>Period 12</v>
          </cell>
        </row>
        <row r="1801">
          <cell r="A1801">
            <v>43318</v>
          </cell>
          <cell r="B1801" t="str">
            <v>P13 W1</v>
          </cell>
          <cell r="C1801" t="str">
            <v>FY18</v>
          </cell>
          <cell r="D1801" t="str">
            <v>Period 13</v>
          </cell>
        </row>
        <row r="1802">
          <cell r="A1802">
            <v>43319</v>
          </cell>
          <cell r="B1802" t="str">
            <v>P13 W1</v>
          </cell>
          <cell r="C1802" t="str">
            <v>FY18</v>
          </cell>
          <cell r="D1802" t="str">
            <v>Period 13</v>
          </cell>
        </row>
        <row r="1803">
          <cell r="A1803">
            <v>43320</v>
          </cell>
          <cell r="B1803" t="str">
            <v>P13 W1</v>
          </cell>
          <cell r="C1803" t="str">
            <v>FY18</v>
          </cell>
          <cell r="D1803" t="str">
            <v>Period 13</v>
          </cell>
        </row>
        <row r="1804">
          <cell r="A1804">
            <v>43321</v>
          </cell>
          <cell r="B1804" t="str">
            <v>P13 W1</v>
          </cell>
          <cell r="C1804" t="str">
            <v>FY18</v>
          </cell>
          <cell r="D1804" t="str">
            <v>Period 13</v>
          </cell>
        </row>
        <row r="1805">
          <cell r="A1805">
            <v>43322</v>
          </cell>
          <cell r="B1805" t="str">
            <v>P13 W1</v>
          </cell>
          <cell r="C1805" t="str">
            <v>FY18</v>
          </cell>
          <cell r="D1805" t="str">
            <v>Period 13</v>
          </cell>
        </row>
        <row r="1806">
          <cell r="A1806">
            <v>43323</v>
          </cell>
          <cell r="B1806" t="str">
            <v>P13 W1</v>
          </cell>
          <cell r="C1806" t="str">
            <v>FY18</v>
          </cell>
          <cell r="D1806" t="str">
            <v>Period 13</v>
          </cell>
        </row>
        <row r="1807">
          <cell r="A1807">
            <v>43324</v>
          </cell>
          <cell r="B1807" t="str">
            <v>P13 W1</v>
          </cell>
          <cell r="C1807" t="str">
            <v>FY18</v>
          </cell>
          <cell r="D1807" t="str">
            <v>Period 13</v>
          </cell>
        </row>
        <row r="1808">
          <cell r="A1808">
            <v>43325</v>
          </cell>
          <cell r="B1808" t="str">
            <v>P13 W2</v>
          </cell>
          <cell r="C1808" t="str">
            <v>FY18</v>
          </cell>
          <cell r="D1808" t="str">
            <v>Period 13</v>
          </cell>
        </row>
        <row r="1809">
          <cell r="A1809">
            <v>43326</v>
          </cell>
          <cell r="B1809" t="str">
            <v>P13 W2</v>
          </cell>
          <cell r="C1809" t="str">
            <v>FY18</v>
          </cell>
          <cell r="D1809" t="str">
            <v>Period 13</v>
          </cell>
        </row>
        <row r="1810">
          <cell r="A1810">
            <v>43327</v>
          </cell>
          <cell r="B1810" t="str">
            <v>P13 W2</v>
          </cell>
          <cell r="C1810" t="str">
            <v>FY18</v>
          </cell>
          <cell r="D1810" t="str">
            <v>Period 13</v>
          </cell>
        </row>
        <row r="1811">
          <cell r="A1811">
            <v>43328</v>
          </cell>
          <cell r="B1811" t="str">
            <v>P13 W2</v>
          </cell>
          <cell r="C1811" t="str">
            <v>FY18</v>
          </cell>
          <cell r="D1811" t="str">
            <v>Period 13</v>
          </cell>
        </row>
        <row r="1812">
          <cell r="A1812">
            <v>43329</v>
          </cell>
          <cell r="B1812" t="str">
            <v>P13 W2</v>
          </cell>
          <cell r="C1812" t="str">
            <v>FY18</v>
          </cell>
          <cell r="D1812" t="str">
            <v>Period 13</v>
          </cell>
        </row>
        <row r="1813">
          <cell r="A1813">
            <v>43330</v>
          </cell>
          <cell r="B1813" t="str">
            <v>P13 W2</v>
          </cell>
          <cell r="C1813" t="str">
            <v>FY18</v>
          </cell>
          <cell r="D1813" t="str">
            <v>Period 13</v>
          </cell>
        </row>
        <row r="1814">
          <cell r="A1814">
            <v>43331</v>
          </cell>
          <cell r="B1814" t="str">
            <v>P13 W2</v>
          </cell>
          <cell r="C1814" t="str">
            <v>FY18</v>
          </cell>
          <cell r="D1814" t="str">
            <v>Period 13</v>
          </cell>
        </row>
        <row r="1815">
          <cell r="A1815">
            <v>43332</v>
          </cell>
          <cell r="B1815" t="str">
            <v>P13 W3</v>
          </cell>
          <cell r="C1815" t="str">
            <v>FY18</v>
          </cell>
          <cell r="D1815" t="str">
            <v>Period 13</v>
          </cell>
        </row>
        <row r="1816">
          <cell r="A1816">
            <v>43333</v>
          </cell>
          <cell r="B1816" t="str">
            <v>P13 W3</v>
          </cell>
          <cell r="C1816" t="str">
            <v>FY18</v>
          </cell>
          <cell r="D1816" t="str">
            <v>Period 13</v>
          </cell>
        </row>
        <row r="1817">
          <cell r="A1817">
            <v>43334</v>
          </cell>
          <cell r="B1817" t="str">
            <v>P13 W3</v>
          </cell>
          <cell r="C1817" t="str">
            <v>FY18</v>
          </cell>
          <cell r="D1817" t="str">
            <v>Period 13</v>
          </cell>
        </row>
        <row r="1818">
          <cell r="A1818">
            <v>43335</v>
          </cell>
          <cell r="B1818" t="str">
            <v>P13 W3</v>
          </cell>
          <cell r="C1818" t="str">
            <v>FY18</v>
          </cell>
          <cell r="D1818" t="str">
            <v>Period 13</v>
          </cell>
        </row>
        <row r="1819">
          <cell r="A1819">
            <v>43336</v>
          </cell>
          <cell r="B1819" t="str">
            <v>P13 W3</v>
          </cell>
          <cell r="C1819" t="str">
            <v>FY18</v>
          </cell>
          <cell r="D1819" t="str">
            <v>Period 13</v>
          </cell>
        </row>
        <row r="1820">
          <cell r="A1820">
            <v>43337</v>
          </cell>
          <cell r="B1820" t="str">
            <v>P13 W3</v>
          </cell>
          <cell r="C1820" t="str">
            <v>FY18</v>
          </cell>
          <cell r="D1820" t="str">
            <v>Period 13</v>
          </cell>
        </row>
        <row r="1821">
          <cell r="A1821">
            <v>43338</v>
          </cell>
          <cell r="B1821" t="str">
            <v>P13 W3</v>
          </cell>
          <cell r="C1821" t="str">
            <v>FY18</v>
          </cell>
          <cell r="D1821" t="str">
            <v>Period 13</v>
          </cell>
        </row>
        <row r="1822">
          <cell r="A1822">
            <v>43339</v>
          </cell>
          <cell r="B1822" t="str">
            <v>P13 W4</v>
          </cell>
          <cell r="C1822" t="str">
            <v>FY18</v>
          </cell>
          <cell r="D1822" t="str">
            <v>Period 13</v>
          </cell>
        </row>
        <row r="1823">
          <cell r="A1823">
            <v>43340</v>
          </cell>
          <cell r="B1823" t="str">
            <v>P13 W4</v>
          </cell>
          <cell r="C1823" t="str">
            <v>FY18</v>
          </cell>
          <cell r="D1823" t="str">
            <v>Period 13</v>
          </cell>
        </row>
        <row r="1824">
          <cell r="A1824">
            <v>43341</v>
          </cell>
          <cell r="B1824" t="str">
            <v>P13 W4</v>
          </cell>
          <cell r="C1824" t="str">
            <v>FY18</v>
          </cell>
          <cell r="D1824" t="str">
            <v>Period 13</v>
          </cell>
        </row>
        <row r="1825">
          <cell r="A1825">
            <v>43342</v>
          </cell>
          <cell r="B1825" t="str">
            <v>P13 W4</v>
          </cell>
          <cell r="C1825" t="str">
            <v>FY18</v>
          </cell>
          <cell r="D1825" t="str">
            <v>Period 13</v>
          </cell>
        </row>
        <row r="1826">
          <cell r="A1826">
            <v>43343</v>
          </cell>
          <cell r="B1826" t="str">
            <v>P13 W4</v>
          </cell>
          <cell r="C1826" t="str">
            <v>FY18</v>
          </cell>
          <cell r="D1826" t="str">
            <v>Period 13</v>
          </cell>
        </row>
        <row r="1827">
          <cell r="A1827">
            <v>43344</v>
          </cell>
          <cell r="B1827" t="str">
            <v>P13 W4</v>
          </cell>
          <cell r="C1827" t="str">
            <v>FY18</v>
          </cell>
          <cell r="D1827" t="str">
            <v>Period 13</v>
          </cell>
        </row>
        <row r="1828">
          <cell r="A1828">
            <v>43345</v>
          </cell>
          <cell r="B1828" t="str">
            <v>P13 W4</v>
          </cell>
          <cell r="C1828" t="str">
            <v>FY18</v>
          </cell>
          <cell r="D1828" t="str">
            <v>Period 13</v>
          </cell>
        </row>
        <row r="1829">
          <cell r="A1829">
            <v>43346</v>
          </cell>
          <cell r="B1829" t="str">
            <v>P1 W1</v>
          </cell>
          <cell r="C1829" t="str">
            <v>FY19</v>
          </cell>
          <cell r="D1829" t="str">
            <v>Period 1</v>
          </cell>
        </row>
        <row r="1830">
          <cell r="A1830">
            <v>43347</v>
          </cell>
          <cell r="B1830" t="str">
            <v>P1 W1</v>
          </cell>
          <cell r="C1830" t="str">
            <v>FY19</v>
          </cell>
          <cell r="D1830" t="str">
            <v>Period 1</v>
          </cell>
        </row>
        <row r="1831">
          <cell r="A1831">
            <v>43348</v>
          </cell>
          <cell r="B1831" t="str">
            <v>P1 W1</v>
          </cell>
          <cell r="C1831" t="str">
            <v>FY19</v>
          </cell>
          <cell r="D1831" t="str">
            <v>Period 1</v>
          </cell>
        </row>
        <row r="1832">
          <cell r="A1832">
            <v>43349</v>
          </cell>
          <cell r="B1832" t="str">
            <v>P1 W1</v>
          </cell>
          <cell r="C1832" t="str">
            <v>FY19</v>
          </cell>
          <cell r="D1832" t="str">
            <v>Period 1</v>
          </cell>
        </row>
        <row r="1833">
          <cell r="A1833">
            <v>43350</v>
          </cell>
          <cell r="B1833" t="str">
            <v>P1 W1</v>
          </cell>
          <cell r="C1833" t="str">
            <v>FY19</v>
          </cell>
          <cell r="D1833" t="str">
            <v>Period 1</v>
          </cell>
        </row>
        <row r="1834">
          <cell r="A1834">
            <v>43351</v>
          </cell>
          <cell r="B1834" t="str">
            <v>P1 W1</v>
          </cell>
          <cell r="C1834" t="str">
            <v>FY19</v>
          </cell>
          <cell r="D1834" t="str">
            <v>Period 1</v>
          </cell>
        </row>
        <row r="1835">
          <cell r="A1835">
            <v>43352</v>
          </cell>
          <cell r="B1835" t="str">
            <v>P1 W1</v>
          </cell>
          <cell r="C1835" t="str">
            <v>FY19</v>
          </cell>
          <cell r="D1835" t="str">
            <v>Period 1</v>
          </cell>
        </row>
        <row r="1836">
          <cell r="A1836">
            <v>43353</v>
          </cell>
          <cell r="B1836" t="str">
            <v>P1 W2</v>
          </cell>
          <cell r="C1836" t="str">
            <v>FY19</v>
          </cell>
          <cell r="D1836" t="str">
            <v>Period 1</v>
          </cell>
        </row>
        <row r="1837">
          <cell r="A1837">
            <v>43354</v>
          </cell>
          <cell r="B1837" t="str">
            <v>P1 W2</v>
          </cell>
          <cell r="C1837" t="str">
            <v>FY19</v>
          </cell>
          <cell r="D1837" t="str">
            <v>Period 1</v>
          </cell>
        </row>
        <row r="1838">
          <cell r="A1838">
            <v>43355</v>
          </cell>
          <cell r="B1838" t="str">
            <v>P1 W2</v>
          </cell>
          <cell r="C1838" t="str">
            <v>FY19</v>
          </cell>
          <cell r="D1838" t="str">
            <v>Period 1</v>
          </cell>
        </row>
        <row r="1839">
          <cell r="A1839">
            <v>43356</v>
          </cell>
          <cell r="B1839" t="str">
            <v>P1 W2</v>
          </cell>
          <cell r="C1839" t="str">
            <v>FY19</v>
          </cell>
          <cell r="D1839" t="str">
            <v>Period 1</v>
          </cell>
        </row>
        <row r="1840">
          <cell r="A1840">
            <v>43357</v>
          </cell>
          <cell r="B1840" t="str">
            <v>P1 W2</v>
          </cell>
          <cell r="C1840" t="str">
            <v>FY19</v>
          </cell>
          <cell r="D1840" t="str">
            <v>Period 1</v>
          </cell>
        </row>
        <row r="1841">
          <cell r="A1841">
            <v>43358</v>
          </cell>
          <cell r="B1841" t="str">
            <v>P1 W2</v>
          </cell>
          <cell r="C1841" t="str">
            <v>FY19</v>
          </cell>
          <cell r="D1841" t="str">
            <v>Period 1</v>
          </cell>
        </row>
        <row r="1842">
          <cell r="A1842">
            <v>43359</v>
          </cell>
          <cell r="B1842" t="str">
            <v>P1 W2</v>
          </cell>
          <cell r="C1842" t="str">
            <v>FY19</v>
          </cell>
          <cell r="D1842" t="str">
            <v>Period 1</v>
          </cell>
        </row>
        <row r="1843">
          <cell r="A1843">
            <v>43360</v>
          </cell>
          <cell r="B1843" t="str">
            <v>P1 W3</v>
          </cell>
          <cell r="C1843" t="str">
            <v>FY19</v>
          </cell>
          <cell r="D1843" t="str">
            <v>Period 1</v>
          </cell>
        </row>
        <row r="1844">
          <cell r="A1844">
            <v>43361</v>
          </cell>
          <cell r="B1844" t="str">
            <v>P1 W3</v>
          </cell>
          <cell r="C1844" t="str">
            <v>FY19</v>
          </cell>
          <cell r="D1844" t="str">
            <v>Period 1</v>
          </cell>
        </row>
        <row r="1845">
          <cell r="A1845">
            <v>43362</v>
          </cell>
          <cell r="B1845" t="str">
            <v>P1 W3</v>
          </cell>
          <cell r="C1845" t="str">
            <v>FY19</v>
          </cell>
          <cell r="D1845" t="str">
            <v>Period 1</v>
          </cell>
        </row>
        <row r="1846">
          <cell r="A1846">
            <v>43363</v>
          </cell>
          <cell r="B1846" t="str">
            <v>P1 W3</v>
          </cell>
          <cell r="C1846" t="str">
            <v>FY19</v>
          </cell>
          <cell r="D1846" t="str">
            <v>Period 1</v>
          </cell>
        </row>
        <row r="1847">
          <cell r="A1847">
            <v>43364</v>
          </cell>
          <cell r="B1847" t="str">
            <v>P1 W3</v>
          </cell>
          <cell r="C1847" t="str">
            <v>FY19</v>
          </cell>
          <cell r="D1847" t="str">
            <v>Period 1</v>
          </cell>
        </row>
        <row r="1848">
          <cell r="A1848">
            <v>43365</v>
          </cell>
          <cell r="B1848" t="str">
            <v>P1 W3</v>
          </cell>
          <cell r="C1848" t="str">
            <v>FY19</v>
          </cell>
          <cell r="D1848" t="str">
            <v>Period 1</v>
          </cell>
        </row>
        <row r="1849">
          <cell r="A1849">
            <v>43366</v>
          </cell>
          <cell r="B1849" t="str">
            <v>P1 W3</v>
          </cell>
          <cell r="C1849" t="str">
            <v>FY19</v>
          </cell>
          <cell r="D1849" t="str">
            <v>Period 1</v>
          </cell>
        </row>
        <row r="1850">
          <cell r="A1850">
            <v>43367</v>
          </cell>
          <cell r="B1850" t="str">
            <v>P1 W4</v>
          </cell>
          <cell r="C1850" t="str">
            <v>FY19</v>
          </cell>
          <cell r="D1850" t="str">
            <v>Period 1</v>
          </cell>
        </row>
        <row r="1851">
          <cell r="A1851">
            <v>43368</v>
          </cell>
          <cell r="B1851" t="str">
            <v>P1 W4</v>
          </cell>
          <cell r="C1851" t="str">
            <v>FY19</v>
          </cell>
          <cell r="D1851" t="str">
            <v>Period 1</v>
          </cell>
        </row>
        <row r="1852">
          <cell r="A1852">
            <v>43369</v>
          </cell>
          <cell r="B1852" t="str">
            <v>P1 W4</v>
          </cell>
          <cell r="C1852" t="str">
            <v>FY19</v>
          </cell>
          <cell r="D1852" t="str">
            <v>Period 1</v>
          </cell>
        </row>
        <row r="1853">
          <cell r="A1853">
            <v>43370</v>
          </cell>
          <cell r="B1853" t="str">
            <v>P1 W4</v>
          </cell>
          <cell r="C1853" t="str">
            <v>FY19</v>
          </cell>
          <cell r="D1853" t="str">
            <v>Period 1</v>
          </cell>
        </row>
        <row r="1854">
          <cell r="A1854">
            <v>43371</v>
          </cell>
          <cell r="B1854" t="str">
            <v>P1 W4</v>
          </cell>
          <cell r="C1854" t="str">
            <v>FY19</v>
          </cell>
          <cell r="D1854" t="str">
            <v>Period 1</v>
          </cell>
        </row>
        <row r="1855">
          <cell r="A1855">
            <v>43372</v>
          </cell>
          <cell r="B1855" t="str">
            <v>P1 W4</v>
          </cell>
          <cell r="C1855" t="str">
            <v>FY19</v>
          </cell>
          <cell r="D1855" t="str">
            <v>Period 1</v>
          </cell>
        </row>
        <row r="1856">
          <cell r="A1856">
            <v>43373</v>
          </cell>
          <cell r="B1856" t="str">
            <v>P1 W4</v>
          </cell>
          <cell r="C1856" t="str">
            <v>FY19</v>
          </cell>
          <cell r="D1856" t="str">
            <v>Period 1</v>
          </cell>
        </row>
        <row r="1857">
          <cell r="A1857">
            <v>43374</v>
          </cell>
          <cell r="B1857" t="str">
            <v>P2 W1</v>
          </cell>
          <cell r="C1857" t="str">
            <v>FY19</v>
          </cell>
          <cell r="D1857" t="str">
            <v>Period 2</v>
          </cell>
        </row>
        <row r="1858">
          <cell r="A1858">
            <v>43375</v>
          </cell>
          <cell r="B1858" t="str">
            <v>P2 W1</v>
          </cell>
          <cell r="C1858" t="str">
            <v>FY19</v>
          </cell>
          <cell r="D1858" t="str">
            <v>Period 2</v>
          </cell>
        </row>
        <row r="1859">
          <cell r="A1859">
            <v>43376</v>
          </cell>
          <cell r="B1859" t="str">
            <v>P2 W1</v>
          </cell>
          <cell r="C1859" t="str">
            <v>FY19</v>
          </cell>
          <cell r="D1859" t="str">
            <v>Period 2</v>
          </cell>
        </row>
        <row r="1860">
          <cell r="A1860">
            <v>43377</v>
          </cell>
          <cell r="B1860" t="str">
            <v>P2 W1</v>
          </cell>
          <cell r="C1860" t="str">
            <v>FY19</v>
          </cell>
          <cell r="D1860" t="str">
            <v>Period 2</v>
          </cell>
        </row>
        <row r="1861">
          <cell r="A1861">
            <v>43378</v>
          </cell>
          <cell r="B1861" t="str">
            <v>P2 W1</v>
          </cell>
          <cell r="C1861" t="str">
            <v>FY19</v>
          </cell>
          <cell r="D1861" t="str">
            <v>Period 2</v>
          </cell>
        </row>
        <row r="1862">
          <cell r="A1862">
            <v>43379</v>
          </cell>
          <cell r="B1862" t="str">
            <v>P2 W1</v>
          </cell>
          <cell r="C1862" t="str">
            <v>FY19</v>
          </cell>
          <cell r="D1862" t="str">
            <v>Period 2</v>
          </cell>
        </row>
        <row r="1863">
          <cell r="A1863">
            <v>43380</v>
          </cell>
          <cell r="B1863" t="str">
            <v>P2 W1</v>
          </cell>
          <cell r="C1863" t="str">
            <v>FY19</v>
          </cell>
          <cell r="D1863" t="str">
            <v>Period 2</v>
          </cell>
        </row>
        <row r="1864">
          <cell r="A1864">
            <v>43381</v>
          </cell>
          <cell r="B1864" t="str">
            <v>P2 W2</v>
          </cell>
          <cell r="C1864" t="str">
            <v>FY19</v>
          </cell>
          <cell r="D1864" t="str">
            <v>Period 2</v>
          </cell>
        </row>
        <row r="1865">
          <cell r="A1865">
            <v>43382</v>
          </cell>
          <cell r="B1865" t="str">
            <v>P2 W2</v>
          </cell>
          <cell r="C1865" t="str">
            <v>FY19</v>
          </cell>
          <cell r="D1865" t="str">
            <v>Period 2</v>
          </cell>
        </row>
        <row r="1866">
          <cell r="A1866">
            <v>43383</v>
          </cell>
          <cell r="B1866" t="str">
            <v>P2 W2</v>
          </cell>
          <cell r="C1866" t="str">
            <v>FY19</v>
          </cell>
          <cell r="D1866" t="str">
            <v>Period 2</v>
          </cell>
        </row>
        <row r="1867">
          <cell r="A1867">
            <v>43384</v>
          </cell>
          <cell r="B1867" t="str">
            <v>P2 W2</v>
          </cell>
          <cell r="C1867" t="str">
            <v>FY19</v>
          </cell>
          <cell r="D1867" t="str">
            <v>Period 2</v>
          </cell>
        </row>
        <row r="1868">
          <cell r="A1868">
            <v>43385</v>
          </cell>
          <cell r="B1868" t="str">
            <v>P2 W2</v>
          </cell>
          <cell r="C1868" t="str">
            <v>FY19</v>
          </cell>
          <cell r="D1868" t="str">
            <v>Period 2</v>
          </cell>
        </row>
        <row r="1869">
          <cell r="A1869">
            <v>43386</v>
          </cell>
          <cell r="B1869" t="str">
            <v>P2 W2</v>
          </cell>
          <cell r="C1869" t="str">
            <v>FY19</v>
          </cell>
          <cell r="D1869" t="str">
            <v>Period 2</v>
          </cell>
        </row>
        <row r="1870">
          <cell r="A1870">
            <v>43387</v>
          </cell>
          <cell r="B1870" t="str">
            <v>P2 W2</v>
          </cell>
          <cell r="C1870" t="str">
            <v>FY19</v>
          </cell>
          <cell r="D1870" t="str">
            <v>Period 2</v>
          </cell>
        </row>
        <row r="1871">
          <cell r="A1871">
            <v>43388</v>
          </cell>
          <cell r="B1871" t="str">
            <v>P2 W3</v>
          </cell>
          <cell r="C1871" t="str">
            <v>FY19</v>
          </cell>
          <cell r="D1871" t="str">
            <v>Period 2</v>
          </cell>
        </row>
        <row r="1872">
          <cell r="A1872">
            <v>43389</v>
          </cell>
          <cell r="B1872" t="str">
            <v>P2 W3</v>
          </cell>
          <cell r="C1872" t="str">
            <v>FY19</v>
          </cell>
          <cell r="D1872" t="str">
            <v>Period 2</v>
          </cell>
        </row>
        <row r="1873">
          <cell r="A1873">
            <v>43390</v>
          </cell>
          <cell r="B1873" t="str">
            <v>P2 W3</v>
          </cell>
          <cell r="C1873" t="str">
            <v>FY19</v>
          </cell>
          <cell r="D1873" t="str">
            <v>Period 2</v>
          </cell>
        </row>
        <row r="1874">
          <cell r="A1874">
            <v>43391</v>
          </cell>
          <cell r="B1874" t="str">
            <v>P2 W3</v>
          </cell>
          <cell r="C1874" t="str">
            <v>FY19</v>
          </cell>
          <cell r="D1874" t="str">
            <v>Period 2</v>
          </cell>
        </row>
        <row r="1875">
          <cell r="A1875">
            <v>43392</v>
          </cell>
          <cell r="B1875" t="str">
            <v>P2 W3</v>
          </cell>
          <cell r="C1875" t="str">
            <v>FY19</v>
          </cell>
          <cell r="D1875" t="str">
            <v>Period 2</v>
          </cell>
        </row>
        <row r="1876">
          <cell r="A1876">
            <v>43393</v>
          </cell>
          <cell r="B1876" t="str">
            <v>P2 W3</v>
          </cell>
          <cell r="C1876" t="str">
            <v>FY19</v>
          </cell>
          <cell r="D1876" t="str">
            <v>Period 2</v>
          </cell>
        </row>
        <row r="1877">
          <cell r="A1877">
            <v>43394</v>
          </cell>
          <cell r="B1877" t="str">
            <v>P2 W3</v>
          </cell>
          <cell r="C1877" t="str">
            <v>FY19</v>
          </cell>
          <cell r="D1877" t="str">
            <v>Period 2</v>
          </cell>
        </row>
        <row r="1878">
          <cell r="A1878">
            <v>43395</v>
          </cell>
          <cell r="B1878" t="str">
            <v>P2 W4</v>
          </cell>
          <cell r="C1878" t="str">
            <v>FY19</v>
          </cell>
          <cell r="D1878" t="str">
            <v>Period 2</v>
          </cell>
        </row>
        <row r="1879">
          <cell r="A1879">
            <v>43396</v>
          </cell>
          <cell r="B1879" t="str">
            <v>P2 W4</v>
          </cell>
          <cell r="C1879" t="str">
            <v>FY19</v>
          </cell>
          <cell r="D1879" t="str">
            <v>Period 2</v>
          </cell>
        </row>
        <row r="1880">
          <cell r="A1880">
            <v>43397</v>
          </cell>
          <cell r="B1880" t="str">
            <v>P2 W4</v>
          </cell>
          <cell r="C1880" t="str">
            <v>FY19</v>
          </cell>
          <cell r="D1880" t="str">
            <v>Period 2</v>
          </cell>
        </row>
        <row r="1881">
          <cell r="A1881">
            <v>43398</v>
          </cell>
          <cell r="B1881" t="str">
            <v>P2 W4</v>
          </cell>
          <cell r="C1881" t="str">
            <v>FY19</v>
          </cell>
          <cell r="D1881" t="str">
            <v>Period 2</v>
          </cell>
        </row>
        <row r="1882">
          <cell r="A1882">
            <v>43399</v>
          </cell>
          <cell r="B1882" t="str">
            <v>P2 W4</v>
          </cell>
          <cell r="C1882" t="str">
            <v>FY19</v>
          </cell>
          <cell r="D1882" t="str">
            <v>Period 2</v>
          </cell>
        </row>
        <row r="1883">
          <cell r="A1883">
            <v>43400</v>
          </cell>
          <cell r="B1883" t="str">
            <v>P2 W4</v>
          </cell>
          <cell r="C1883" t="str">
            <v>FY19</v>
          </cell>
          <cell r="D1883" t="str">
            <v>Period 2</v>
          </cell>
        </row>
        <row r="1884">
          <cell r="A1884">
            <v>43401</v>
          </cell>
          <cell r="B1884" t="str">
            <v>P2 W4</v>
          </cell>
          <cell r="C1884" t="str">
            <v>FY19</v>
          </cell>
          <cell r="D1884" t="str">
            <v>Period 2</v>
          </cell>
        </row>
        <row r="1885">
          <cell r="A1885">
            <v>43402</v>
          </cell>
          <cell r="B1885" t="str">
            <v>P3 W1</v>
          </cell>
          <cell r="C1885" t="str">
            <v>FY19</v>
          </cell>
          <cell r="D1885" t="str">
            <v>Period 3</v>
          </cell>
        </row>
        <row r="1886">
          <cell r="A1886">
            <v>43403</v>
          </cell>
          <cell r="B1886" t="str">
            <v>P3 W1</v>
          </cell>
          <cell r="C1886" t="str">
            <v>FY19</v>
          </cell>
          <cell r="D1886" t="str">
            <v>Period 3</v>
          </cell>
        </row>
        <row r="1887">
          <cell r="A1887">
            <v>43404</v>
          </cell>
          <cell r="B1887" t="str">
            <v>P3 W1</v>
          </cell>
          <cell r="C1887" t="str">
            <v>FY19</v>
          </cell>
          <cell r="D1887" t="str">
            <v>Period 3</v>
          </cell>
        </row>
        <row r="1888">
          <cell r="A1888">
            <v>43405</v>
          </cell>
          <cell r="B1888" t="str">
            <v>P3 W1</v>
          </cell>
          <cell r="C1888" t="str">
            <v>FY19</v>
          </cell>
          <cell r="D1888" t="str">
            <v>Period 3</v>
          </cell>
        </row>
        <row r="1889">
          <cell r="A1889">
            <v>43406</v>
          </cell>
          <cell r="B1889" t="str">
            <v>P3 W1</v>
          </cell>
          <cell r="C1889" t="str">
            <v>FY19</v>
          </cell>
          <cell r="D1889" t="str">
            <v>Period 3</v>
          </cell>
        </row>
        <row r="1890">
          <cell r="A1890">
            <v>43407</v>
          </cell>
          <cell r="B1890" t="str">
            <v>P3 W1</v>
          </cell>
          <cell r="C1890" t="str">
            <v>FY19</v>
          </cell>
          <cell r="D1890" t="str">
            <v>Period 3</v>
          </cell>
        </row>
        <row r="1891">
          <cell r="A1891">
            <v>43408</v>
          </cell>
          <cell r="B1891" t="str">
            <v>P3 W1</v>
          </cell>
          <cell r="C1891" t="str">
            <v>FY19</v>
          </cell>
          <cell r="D1891" t="str">
            <v>Period 3</v>
          </cell>
        </row>
        <row r="1892">
          <cell r="A1892">
            <v>43409</v>
          </cell>
          <cell r="B1892" t="str">
            <v>P3 W2</v>
          </cell>
          <cell r="C1892" t="str">
            <v>FY19</v>
          </cell>
          <cell r="D1892" t="str">
            <v>Period 3</v>
          </cell>
        </row>
        <row r="1893">
          <cell r="A1893">
            <v>43410</v>
          </cell>
          <cell r="B1893" t="str">
            <v>P3 W2</v>
          </cell>
          <cell r="C1893" t="str">
            <v>FY19</v>
          </cell>
          <cell r="D1893" t="str">
            <v>Period 3</v>
          </cell>
        </row>
        <row r="1894">
          <cell r="A1894">
            <v>43411</v>
          </cell>
          <cell r="B1894" t="str">
            <v>P3 W2</v>
          </cell>
          <cell r="C1894" t="str">
            <v>FY19</v>
          </cell>
          <cell r="D1894" t="str">
            <v>Period 3</v>
          </cell>
        </row>
        <row r="1895">
          <cell r="A1895">
            <v>43412</v>
          </cell>
          <cell r="B1895" t="str">
            <v>P3 W2</v>
          </cell>
          <cell r="C1895" t="str">
            <v>FY19</v>
          </cell>
          <cell r="D1895" t="str">
            <v>Period 3</v>
          </cell>
        </row>
        <row r="1896">
          <cell r="A1896">
            <v>43413</v>
          </cell>
          <cell r="B1896" t="str">
            <v>P3 W2</v>
          </cell>
          <cell r="C1896" t="str">
            <v>FY19</v>
          </cell>
          <cell r="D1896" t="str">
            <v>Period 3</v>
          </cell>
        </row>
        <row r="1897">
          <cell r="A1897">
            <v>43414</v>
          </cell>
          <cell r="B1897" t="str">
            <v>P3 W2</v>
          </cell>
          <cell r="C1897" t="str">
            <v>FY19</v>
          </cell>
          <cell r="D1897" t="str">
            <v>Period 3</v>
          </cell>
        </row>
        <row r="1898">
          <cell r="A1898">
            <v>43415</v>
          </cell>
          <cell r="B1898" t="str">
            <v>P3 W2</v>
          </cell>
          <cell r="C1898" t="str">
            <v>FY19</v>
          </cell>
          <cell r="D1898" t="str">
            <v>Period 3</v>
          </cell>
        </row>
        <row r="1899">
          <cell r="A1899">
            <v>43416</v>
          </cell>
          <cell r="B1899" t="str">
            <v>P3 W3</v>
          </cell>
          <cell r="C1899" t="str">
            <v>FY19</v>
          </cell>
          <cell r="D1899" t="str">
            <v>Period 3</v>
          </cell>
        </row>
        <row r="1900">
          <cell r="A1900">
            <v>43417</v>
          </cell>
          <cell r="B1900" t="str">
            <v>P3 W3</v>
          </cell>
          <cell r="C1900" t="str">
            <v>FY19</v>
          </cell>
          <cell r="D1900" t="str">
            <v>Period 3</v>
          </cell>
        </row>
        <row r="1901">
          <cell r="A1901">
            <v>43418</v>
          </cell>
          <cell r="B1901" t="str">
            <v>P3 W3</v>
          </cell>
          <cell r="C1901" t="str">
            <v>FY19</v>
          </cell>
          <cell r="D1901" t="str">
            <v>Period 3</v>
          </cell>
        </row>
        <row r="1902">
          <cell r="A1902">
            <v>43419</v>
          </cell>
          <cell r="B1902" t="str">
            <v>P3 W3</v>
          </cell>
          <cell r="C1902" t="str">
            <v>FY19</v>
          </cell>
          <cell r="D1902" t="str">
            <v>Period 3</v>
          </cell>
        </row>
        <row r="1903">
          <cell r="A1903">
            <v>43420</v>
          </cell>
          <cell r="B1903" t="str">
            <v>P3 W3</v>
          </cell>
          <cell r="C1903" t="str">
            <v>FY19</v>
          </cell>
          <cell r="D1903" t="str">
            <v>Period 3</v>
          </cell>
        </row>
        <row r="1904">
          <cell r="A1904">
            <v>43421</v>
          </cell>
          <cell r="B1904" t="str">
            <v>P3 W3</v>
          </cell>
          <cell r="C1904" t="str">
            <v>FY19</v>
          </cell>
          <cell r="D1904" t="str">
            <v>Period 3</v>
          </cell>
        </row>
        <row r="1905">
          <cell r="A1905">
            <v>43422</v>
          </cell>
          <cell r="B1905" t="str">
            <v>P3 W3</v>
          </cell>
          <cell r="C1905" t="str">
            <v>FY19</v>
          </cell>
          <cell r="D1905" t="str">
            <v>Period 3</v>
          </cell>
        </row>
        <row r="1906">
          <cell r="A1906">
            <v>43423</v>
          </cell>
          <cell r="B1906" t="str">
            <v>P3 W4</v>
          </cell>
          <cell r="C1906" t="str">
            <v>FY19</v>
          </cell>
          <cell r="D1906" t="str">
            <v>Period 3</v>
          </cell>
        </row>
        <row r="1907">
          <cell r="A1907">
            <v>43424</v>
          </cell>
          <cell r="B1907" t="str">
            <v>P3 W4</v>
          </cell>
          <cell r="C1907" t="str">
            <v>FY19</v>
          </cell>
          <cell r="D1907" t="str">
            <v>Period 3</v>
          </cell>
        </row>
        <row r="1908">
          <cell r="A1908">
            <v>43425</v>
          </cell>
          <cell r="B1908" t="str">
            <v>P3 W4</v>
          </cell>
          <cell r="C1908" t="str">
            <v>FY19</v>
          </cell>
          <cell r="D1908" t="str">
            <v>Period 3</v>
          </cell>
        </row>
        <row r="1909">
          <cell r="A1909">
            <v>43426</v>
          </cell>
          <cell r="B1909" t="str">
            <v>P3 W4</v>
          </cell>
          <cell r="C1909" t="str">
            <v>FY19</v>
          </cell>
          <cell r="D1909" t="str">
            <v>Period 3</v>
          </cell>
        </row>
        <row r="1910">
          <cell r="A1910">
            <v>43427</v>
          </cell>
          <cell r="B1910" t="str">
            <v>P3 W4</v>
          </cell>
          <cell r="C1910" t="str">
            <v>FY19</v>
          </cell>
          <cell r="D1910" t="str">
            <v>Period 3</v>
          </cell>
        </row>
        <row r="1911">
          <cell r="A1911">
            <v>43428</v>
          </cell>
          <cell r="B1911" t="str">
            <v>P3 W4</v>
          </cell>
          <cell r="C1911" t="str">
            <v>FY19</v>
          </cell>
          <cell r="D1911" t="str">
            <v>Period 3</v>
          </cell>
        </row>
        <row r="1912">
          <cell r="A1912">
            <v>43429</v>
          </cell>
          <cell r="B1912" t="str">
            <v>P3 W4</v>
          </cell>
          <cell r="C1912" t="str">
            <v>FY19</v>
          </cell>
          <cell r="D1912" t="str">
            <v>Period 3</v>
          </cell>
        </row>
        <row r="1913">
          <cell r="A1913">
            <v>43430</v>
          </cell>
          <cell r="B1913" t="str">
            <v>P4 W1</v>
          </cell>
          <cell r="C1913" t="str">
            <v>FY19</v>
          </cell>
          <cell r="D1913" t="str">
            <v>Period 4</v>
          </cell>
        </row>
        <row r="1914">
          <cell r="A1914">
            <v>43431</v>
          </cell>
          <cell r="B1914" t="str">
            <v>P4 W1</v>
          </cell>
          <cell r="C1914" t="str">
            <v>FY19</v>
          </cell>
          <cell r="D1914" t="str">
            <v>Period 4</v>
          </cell>
        </row>
        <row r="1915">
          <cell r="A1915">
            <v>43432</v>
          </cell>
          <cell r="B1915" t="str">
            <v>P4 W1</v>
          </cell>
          <cell r="C1915" t="str">
            <v>FY19</v>
          </cell>
          <cell r="D1915" t="str">
            <v>Period 4</v>
          </cell>
        </row>
        <row r="1916">
          <cell r="A1916">
            <v>43433</v>
          </cell>
          <cell r="B1916" t="str">
            <v>P4 W1</v>
          </cell>
          <cell r="C1916" t="str">
            <v>FY19</v>
          </cell>
          <cell r="D1916" t="str">
            <v>Period 4</v>
          </cell>
        </row>
        <row r="1917">
          <cell r="A1917">
            <v>43434</v>
          </cell>
          <cell r="B1917" t="str">
            <v>P4 W1</v>
          </cell>
          <cell r="C1917" t="str">
            <v>FY19</v>
          </cell>
          <cell r="D1917" t="str">
            <v>Period 4</v>
          </cell>
        </row>
        <row r="1918">
          <cell r="A1918">
            <v>43435</v>
          </cell>
          <cell r="B1918" t="str">
            <v>P4 W1</v>
          </cell>
          <cell r="C1918" t="str">
            <v>FY19</v>
          </cell>
          <cell r="D1918" t="str">
            <v>Period 4</v>
          </cell>
        </row>
        <row r="1919">
          <cell r="A1919">
            <v>43436</v>
          </cell>
          <cell r="B1919" t="str">
            <v>P4 W1</v>
          </cell>
          <cell r="C1919" t="str">
            <v>FY19</v>
          </cell>
          <cell r="D1919" t="str">
            <v>Period 4</v>
          </cell>
        </row>
        <row r="1920">
          <cell r="A1920">
            <v>43437</v>
          </cell>
          <cell r="B1920" t="str">
            <v>P4 W2</v>
          </cell>
          <cell r="C1920" t="str">
            <v>FY19</v>
          </cell>
          <cell r="D1920" t="str">
            <v>Period 4</v>
          </cell>
        </row>
        <row r="1921">
          <cell r="A1921">
            <v>43438</v>
          </cell>
          <cell r="B1921" t="str">
            <v>P4 W2</v>
          </cell>
          <cell r="C1921" t="str">
            <v>FY19</v>
          </cell>
          <cell r="D1921" t="str">
            <v>Period 4</v>
          </cell>
        </row>
        <row r="1922">
          <cell r="A1922">
            <v>43439</v>
          </cell>
          <cell r="B1922" t="str">
            <v>P4 W2</v>
          </cell>
          <cell r="C1922" t="str">
            <v>FY19</v>
          </cell>
          <cell r="D1922" t="str">
            <v>Period 4</v>
          </cell>
        </row>
        <row r="1923">
          <cell r="A1923">
            <v>43440</v>
          </cell>
          <cell r="B1923" t="str">
            <v>P4 W2</v>
          </cell>
          <cell r="C1923" t="str">
            <v>FY19</v>
          </cell>
          <cell r="D1923" t="str">
            <v>Period 4</v>
          </cell>
        </row>
        <row r="1924">
          <cell r="A1924">
            <v>43441</v>
          </cell>
          <cell r="B1924" t="str">
            <v>P4 W2</v>
          </cell>
          <cell r="C1924" t="str">
            <v>FY19</v>
          </cell>
          <cell r="D1924" t="str">
            <v>Period 4</v>
          </cell>
        </row>
        <row r="1925">
          <cell r="A1925">
            <v>43442</v>
          </cell>
          <cell r="B1925" t="str">
            <v>P4 W2</v>
          </cell>
          <cell r="C1925" t="str">
            <v>FY19</v>
          </cell>
          <cell r="D1925" t="str">
            <v>Period 4</v>
          </cell>
        </row>
        <row r="1926">
          <cell r="A1926">
            <v>43443</v>
          </cell>
          <cell r="B1926" t="str">
            <v>P4 W2</v>
          </cell>
          <cell r="C1926" t="str">
            <v>FY19</v>
          </cell>
          <cell r="D1926" t="str">
            <v>Period 4</v>
          </cell>
        </row>
        <row r="1927">
          <cell r="A1927">
            <v>43444</v>
          </cell>
          <cell r="B1927" t="str">
            <v>P4 W3</v>
          </cell>
          <cell r="C1927" t="str">
            <v>FY19</v>
          </cell>
          <cell r="D1927" t="str">
            <v>Period 4</v>
          </cell>
        </row>
        <row r="1928">
          <cell r="A1928">
            <v>43445</v>
          </cell>
          <cell r="B1928" t="str">
            <v>P4 W3</v>
          </cell>
          <cell r="C1928" t="str">
            <v>FY19</v>
          </cell>
          <cell r="D1928" t="str">
            <v>Period 4</v>
          </cell>
        </row>
        <row r="1929">
          <cell r="A1929">
            <v>43446</v>
          </cell>
          <cell r="B1929" t="str">
            <v>P4 W3</v>
          </cell>
          <cell r="C1929" t="str">
            <v>FY19</v>
          </cell>
          <cell r="D1929" t="str">
            <v>Period 4</v>
          </cell>
        </row>
        <row r="1930">
          <cell r="A1930">
            <v>43447</v>
          </cell>
          <cell r="B1930" t="str">
            <v>P4 W3</v>
          </cell>
          <cell r="C1930" t="str">
            <v>FY19</v>
          </cell>
          <cell r="D1930" t="str">
            <v>Period 4</v>
          </cell>
        </row>
        <row r="1931">
          <cell r="A1931">
            <v>43448</v>
          </cell>
          <cell r="B1931" t="str">
            <v>P4 W3</v>
          </cell>
          <cell r="C1931" t="str">
            <v>FY19</v>
          </cell>
          <cell r="D1931" t="str">
            <v>Period 4</v>
          </cell>
        </row>
        <row r="1932">
          <cell r="A1932">
            <v>43449</v>
          </cell>
          <cell r="B1932" t="str">
            <v>P4 W3</v>
          </cell>
          <cell r="C1932" t="str">
            <v>FY19</v>
          </cell>
          <cell r="D1932" t="str">
            <v>Period 4</v>
          </cell>
        </row>
        <row r="1933">
          <cell r="A1933">
            <v>43450</v>
          </cell>
          <cell r="B1933" t="str">
            <v>P4 W3</v>
          </cell>
          <cell r="C1933" t="str">
            <v>FY19</v>
          </cell>
          <cell r="D1933" t="str">
            <v>Period 4</v>
          </cell>
        </row>
        <row r="1934">
          <cell r="A1934">
            <v>43451</v>
          </cell>
          <cell r="B1934" t="str">
            <v>P4 W4</v>
          </cell>
          <cell r="C1934" t="str">
            <v>FY19</v>
          </cell>
          <cell r="D1934" t="str">
            <v>Period 4</v>
          </cell>
        </row>
        <row r="1935">
          <cell r="A1935">
            <v>43452</v>
          </cell>
          <cell r="B1935" t="str">
            <v>P4 W4</v>
          </cell>
          <cell r="C1935" t="str">
            <v>FY19</v>
          </cell>
          <cell r="D1935" t="str">
            <v>Period 4</v>
          </cell>
        </row>
        <row r="1936">
          <cell r="A1936">
            <v>43453</v>
          </cell>
          <cell r="B1936" t="str">
            <v>P4 W4</v>
          </cell>
          <cell r="C1936" t="str">
            <v>FY19</v>
          </cell>
          <cell r="D1936" t="str">
            <v>Period 4</v>
          </cell>
        </row>
        <row r="1937">
          <cell r="A1937">
            <v>43454</v>
          </cell>
          <cell r="B1937" t="str">
            <v>P4 W4</v>
          </cell>
          <cell r="C1937" t="str">
            <v>FY19</v>
          </cell>
          <cell r="D1937" t="str">
            <v>Period 4</v>
          </cell>
        </row>
        <row r="1938">
          <cell r="A1938">
            <v>43455</v>
          </cell>
          <cell r="B1938" t="str">
            <v>P4 W4</v>
          </cell>
          <cell r="C1938" t="str">
            <v>FY19</v>
          </cell>
          <cell r="D1938" t="str">
            <v>Period 4</v>
          </cell>
        </row>
        <row r="1939">
          <cell r="A1939">
            <v>43456</v>
          </cell>
          <cell r="B1939" t="str">
            <v>P4 W4</v>
          </cell>
          <cell r="C1939" t="str">
            <v>FY19</v>
          </cell>
          <cell r="D1939" t="str">
            <v>Period 4</v>
          </cell>
        </row>
        <row r="1940">
          <cell r="A1940">
            <v>43457</v>
          </cell>
          <cell r="B1940" t="str">
            <v>P4 W4</v>
          </cell>
          <cell r="C1940" t="str">
            <v>FY19</v>
          </cell>
          <cell r="D1940" t="str">
            <v>Period 4</v>
          </cell>
        </row>
        <row r="1941">
          <cell r="A1941">
            <v>43458</v>
          </cell>
          <cell r="B1941" t="str">
            <v>P5 W1</v>
          </cell>
          <cell r="C1941" t="str">
            <v>FY19</v>
          </cell>
          <cell r="D1941" t="str">
            <v>Period 5</v>
          </cell>
        </row>
        <row r="1942">
          <cell r="A1942">
            <v>43459</v>
          </cell>
          <cell r="B1942" t="str">
            <v>P5 W1</v>
          </cell>
          <cell r="C1942" t="str">
            <v>FY19</v>
          </cell>
          <cell r="D1942" t="str">
            <v>Period 5</v>
          </cell>
        </row>
        <row r="1943">
          <cell r="A1943">
            <v>43460</v>
          </cell>
          <cell r="B1943" t="str">
            <v>P5 W1</v>
          </cell>
          <cell r="C1943" t="str">
            <v>FY19</v>
          </cell>
          <cell r="D1943" t="str">
            <v>Period 5</v>
          </cell>
        </row>
        <row r="1944">
          <cell r="A1944">
            <v>43461</v>
          </cell>
          <cell r="B1944" t="str">
            <v>P5 W1</v>
          </cell>
          <cell r="C1944" t="str">
            <v>FY19</v>
          </cell>
          <cell r="D1944" t="str">
            <v>Period 5</v>
          </cell>
        </row>
        <row r="1945">
          <cell r="A1945">
            <v>43462</v>
          </cell>
          <cell r="B1945" t="str">
            <v>P5 W1</v>
          </cell>
          <cell r="C1945" t="str">
            <v>FY19</v>
          </cell>
          <cell r="D1945" t="str">
            <v>Period 5</v>
          </cell>
        </row>
        <row r="1946">
          <cell r="A1946">
            <v>43463</v>
          </cell>
          <cell r="B1946" t="str">
            <v>P5 W1</v>
          </cell>
          <cell r="C1946" t="str">
            <v>FY19</v>
          </cell>
          <cell r="D1946" t="str">
            <v>Period 5</v>
          </cell>
        </row>
        <row r="1947">
          <cell r="A1947">
            <v>43464</v>
          </cell>
          <cell r="B1947" t="str">
            <v>P5 W1</v>
          </cell>
          <cell r="C1947" t="str">
            <v>FY19</v>
          </cell>
          <cell r="D1947" t="str">
            <v>Period 5</v>
          </cell>
        </row>
        <row r="1948">
          <cell r="A1948">
            <v>43465</v>
          </cell>
          <cell r="B1948" t="str">
            <v>P5 W2</v>
          </cell>
          <cell r="C1948" t="str">
            <v>FY19</v>
          </cell>
          <cell r="D1948" t="str">
            <v>Period 5</v>
          </cell>
        </row>
        <row r="1949">
          <cell r="A1949">
            <v>43466</v>
          </cell>
          <cell r="B1949" t="str">
            <v>P5 W2</v>
          </cell>
          <cell r="C1949" t="str">
            <v>FY19</v>
          </cell>
          <cell r="D1949" t="str">
            <v>Period 5</v>
          </cell>
        </row>
        <row r="1950">
          <cell r="A1950">
            <v>43467</v>
          </cell>
          <cell r="B1950" t="str">
            <v>P5 W2</v>
          </cell>
          <cell r="C1950" t="str">
            <v>FY19</v>
          </cell>
          <cell r="D1950" t="str">
            <v>Period 5</v>
          </cell>
        </row>
        <row r="1951">
          <cell r="A1951">
            <v>43468</v>
          </cell>
          <cell r="B1951" t="str">
            <v>P5 W2</v>
          </cell>
          <cell r="C1951" t="str">
            <v>FY19</v>
          </cell>
          <cell r="D1951" t="str">
            <v>Period 5</v>
          </cell>
        </row>
        <row r="1952">
          <cell r="A1952">
            <v>43469</v>
          </cell>
          <cell r="B1952" t="str">
            <v>P5 W2</v>
          </cell>
          <cell r="C1952" t="str">
            <v>FY19</v>
          </cell>
          <cell r="D1952" t="str">
            <v>Period 5</v>
          </cell>
        </row>
        <row r="1953">
          <cell r="A1953">
            <v>43470</v>
          </cell>
          <cell r="B1953" t="str">
            <v>P5 W2</v>
          </cell>
          <cell r="C1953" t="str">
            <v>FY19</v>
          </cell>
          <cell r="D1953" t="str">
            <v>Period 5</v>
          </cell>
        </row>
        <row r="1954">
          <cell r="A1954">
            <v>43471</v>
          </cell>
          <cell r="B1954" t="str">
            <v>P5 W2</v>
          </cell>
          <cell r="C1954" t="str">
            <v>FY19</v>
          </cell>
          <cell r="D1954" t="str">
            <v>Period 5</v>
          </cell>
        </row>
        <row r="1955">
          <cell r="A1955">
            <v>43472</v>
          </cell>
          <cell r="B1955" t="str">
            <v>P5 W3</v>
          </cell>
          <cell r="C1955" t="str">
            <v>FY19</v>
          </cell>
          <cell r="D1955" t="str">
            <v>Period 5</v>
          </cell>
        </row>
        <row r="1956">
          <cell r="A1956">
            <v>43473</v>
          </cell>
          <cell r="B1956" t="str">
            <v>P5 W3</v>
          </cell>
          <cell r="C1956" t="str">
            <v>FY19</v>
          </cell>
          <cell r="D1956" t="str">
            <v>Period 5</v>
          </cell>
        </row>
        <row r="1957">
          <cell r="A1957">
            <v>43474</v>
          </cell>
          <cell r="B1957" t="str">
            <v>P5 W3</v>
          </cell>
          <cell r="C1957" t="str">
            <v>FY19</v>
          </cell>
          <cell r="D1957" t="str">
            <v>Period 5</v>
          </cell>
        </row>
        <row r="1958">
          <cell r="A1958">
            <v>43475</v>
          </cell>
          <cell r="B1958" t="str">
            <v>P5 W3</v>
          </cell>
          <cell r="C1958" t="str">
            <v>FY19</v>
          </cell>
          <cell r="D1958" t="str">
            <v>Period 5</v>
          </cell>
        </row>
        <row r="1959">
          <cell r="A1959">
            <v>43476</v>
          </cell>
          <cell r="B1959" t="str">
            <v>P5 W3</v>
          </cell>
          <cell r="C1959" t="str">
            <v>FY19</v>
          </cell>
          <cell r="D1959" t="str">
            <v>Period 5</v>
          </cell>
        </row>
        <row r="1960">
          <cell r="A1960">
            <v>43477</v>
          </cell>
          <cell r="B1960" t="str">
            <v>P5 W3</v>
          </cell>
          <cell r="C1960" t="str">
            <v>FY19</v>
          </cell>
          <cell r="D1960" t="str">
            <v>Period 5</v>
          </cell>
        </row>
        <row r="1961">
          <cell r="A1961">
            <v>43478</v>
          </cell>
          <cell r="B1961" t="str">
            <v>P5 W3</v>
          </cell>
          <cell r="C1961" t="str">
            <v>FY19</v>
          </cell>
          <cell r="D1961" t="str">
            <v>Period 5</v>
          </cell>
        </row>
        <row r="1962">
          <cell r="A1962">
            <v>43479</v>
          </cell>
          <cell r="B1962" t="str">
            <v>P5 W4</v>
          </cell>
          <cell r="C1962" t="str">
            <v>FY19</v>
          </cell>
          <cell r="D1962" t="str">
            <v>Period 5</v>
          </cell>
        </row>
        <row r="1963">
          <cell r="A1963">
            <v>43480</v>
          </cell>
          <cell r="B1963" t="str">
            <v>P5 W4</v>
          </cell>
          <cell r="C1963" t="str">
            <v>FY19</v>
          </cell>
          <cell r="D1963" t="str">
            <v>Period 5</v>
          </cell>
        </row>
        <row r="1964">
          <cell r="A1964">
            <v>43481</v>
          </cell>
          <cell r="B1964" t="str">
            <v>P5 W4</v>
          </cell>
          <cell r="C1964" t="str">
            <v>FY19</v>
          </cell>
          <cell r="D1964" t="str">
            <v>Period 5</v>
          </cell>
        </row>
        <row r="1965">
          <cell r="A1965">
            <v>43482</v>
          </cell>
          <cell r="B1965" t="str">
            <v>P5 W4</v>
          </cell>
          <cell r="C1965" t="str">
            <v>FY19</v>
          </cell>
          <cell r="D1965" t="str">
            <v>Period 5</v>
          </cell>
        </row>
        <row r="1966">
          <cell r="A1966">
            <v>43483</v>
          </cell>
          <cell r="B1966" t="str">
            <v>P5 W4</v>
          </cell>
          <cell r="C1966" t="str">
            <v>FY19</v>
          </cell>
          <cell r="D1966" t="str">
            <v>Period 5</v>
          </cell>
        </row>
        <row r="1967">
          <cell r="A1967">
            <v>43484</v>
          </cell>
          <cell r="B1967" t="str">
            <v>P5 W4</v>
          </cell>
          <cell r="C1967" t="str">
            <v>FY19</v>
          </cell>
          <cell r="D1967" t="str">
            <v>Period 5</v>
          </cell>
        </row>
        <row r="1968">
          <cell r="A1968">
            <v>43485</v>
          </cell>
          <cell r="B1968" t="str">
            <v>P5 W4</v>
          </cell>
          <cell r="C1968" t="str">
            <v>FY19</v>
          </cell>
          <cell r="D1968" t="str">
            <v>Period 5</v>
          </cell>
        </row>
        <row r="1969">
          <cell r="A1969">
            <v>43486</v>
          </cell>
          <cell r="B1969" t="str">
            <v>P6 W1</v>
          </cell>
          <cell r="C1969" t="str">
            <v>FY19</v>
          </cell>
          <cell r="D1969" t="str">
            <v>Period 6</v>
          </cell>
        </row>
        <row r="1970">
          <cell r="A1970">
            <v>43487</v>
          </cell>
          <cell r="B1970" t="str">
            <v>P6 W1</v>
          </cell>
          <cell r="C1970" t="str">
            <v>FY19</v>
          </cell>
          <cell r="D1970" t="str">
            <v>Period 6</v>
          </cell>
        </row>
        <row r="1971">
          <cell r="A1971">
            <v>43488</v>
          </cell>
          <cell r="B1971" t="str">
            <v>P6 W1</v>
          </cell>
          <cell r="C1971" t="str">
            <v>FY19</v>
          </cell>
          <cell r="D1971" t="str">
            <v>Period 6</v>
          </cell>
        </row>
        <row r="1972">
          <cell r="A1972">
            <v>43489</v>
          </cell>
          <cell r="B1972" t="str">
            <v>P6 W1</v>
          </cell>
          <cell r="C1972" t="str">
            <v>FY19</v>
          </cell>
          <cell r="D1972" t="str">
            <v>Period 6</v>
          </cell>
        </row>
        <row r="1973">
          <cell r="A1973">
            <v>43490</v>
          </cell>
          <cell r="B1973" t="str">
            <v>P6 W1</v>
          </cell>
          <cell r="C1973" t="str">
            <v>FY19</v>
          </cell>
          <cell r="D1973" t="str">
            <v>Period 6</v>
          </cell>
        </row>
        <row r="1974">
          <cell r="A1974">
            <v>43491</v>
          </cell>
          <cell r="B1974" t="str">
            <v>P6 W1</v>
          </cell>
          <cell r="C1974" t="str">
            <v>FY19</v>
          </cell>
          <cell r="D1974" t="str">
            <v>Period 6</v>
          </cell>
        </row>
        <row r="1975">
          <cell r="A1975">
            <v>43492</v>
          </cell>
          <cell r="B1975" t="str">
            <v>P6 W1</v>
          </cell>
          <cell r="C1975" t="str">
            <v>FY19</v>
          </cell>
          <cell r="D1975" t="str">
            <v>Period 6</v>
          </cell>
        </row>
        <row r="1976">
          <cell r="A1976">
            <v>43493</v>
          </cell>
          <cell r="B1976" t="str">
            <v>P6 W2</v>
          </cell>
          <cell r="C1976" t="str">
            <v>FY19</v>
          </cell>
          <cell r="D1976" t="str">
            <v>Period 6</v>
          </cell>
        </row>
        <row r="1977">
          <cell r="A1977">
            <v>43494</v>
          </cell>
          <cell r="B1977" t="str">
            <v>P6 W2</v>
          </cell>
          <cell r="C1977" t="str">
            <v>FY19</v>
          </cell>
          <cell r="D1977" t="str">
            <v>Period 6</v>
          </cell>
        </row>
        <row r="1978">
          <cell r="A1978">
            <v>43495</v>
          </cell>
          <cell r="B1978" t="str">
            <v>P6 W2</v>
          </cell>
          <cell r="C1978" t="str">
            <v>FY19</v>
          </cell>
          <cell r="D1978" t="str">
            <v>Period 6</v>
          </cell>
        </row>
        <row r="1979">
          <cell r="A1979">
            <v>43496</v>
          </cell>
          <cell r="B1979" t="str">
            <v>P6 W2</v>
          </cell>
          <cell r="C1979" t="str">
            <v>FY19</v>
          </cell>
          <cell r="D1979" t="str">
            <v>Period 6</v>
          </cell>
        </row>
        <row r="1980">
          <cell r="A1980">
            <v>43497</v>
          </cell>
          <cell r="B1980" t="str">
            <v>P6 W2</v>
          </cell>
          <cell r="C1980" t="str">
            <v>FY19</v>
          </cell>
          <cell r="D1980" t="str">
            <v>Period 6</v>
          </cell>
        </row>
        <row r="1981">
          <cell r="A1981">
            <v>43498</v>
          </cell>
          <cell r="B1981" t="str">
            <v>P6 W2</v>
          </cell>
          <cell r="C1981" t="str">
            <v>FY19</v>
          </cell>
          <cell r="D1981" t="str">
            <v>Period 6</v>
          </cell>
        </row>
        <row r="1982">
          <cell r="A1982">
            <v>43499</v>
          </cell>
          <cell r="B1982" t="str">
            <v>P6 W2</v>
          </cell>
          <cell r="C1982" t="str">
            <v>FY19</v>
          </cell>
          <cell r="D1982" t="str">
            <v>Period 6</v>
          </cell>
        </row>
        <row r="1983">
          <cell r="A1983">
            <v>43500</v>
          </cell>
          <cell r="B1983" t="str">
            <v>P6 W3</v>
          </cell>
          <cell r="C1983" t="str">
            <v>FY19</v>
          </cell>
          <cell r="D1983" t="str">
            <v>Period 6</v>
          </cell>
        </row>
        <row r="1984">
          <cell r="A1984">
            <v>43501</v>
          </cell>
          <cell r="B1984" t="str">
            <v>P6 W3</v>
          </cell>
          <cell r="C1984" t="str">
            <v>FY19</v>
          </cell>
          <cell r="D1984" t="str">
            <v>Period 6</v>
          </cell>
        </row>
        <row r="1985">
          <cell r="A1985">
            <v>43502</v>
          </cell>
          <cell r="B1985" t="str">
            <v>P6 W3</v>
          </cell>
          <cell r="C1985" t="str">
            <v>FY19</v>
          </cell>
          <cell r="D1985" t="str">
            <v>Period 6</v>
          </cell>
        </row>
        <row r="1986">
          <cell r="A1986">
            <v>43503</v>
          </cell>
          <cell r="B1986" t="str">
            <v>P6 W3</v>
          </cell>
          <cell r="C1986" t="str">
            <v>FY19</v>
          </cell>
          <cell r="D1986" t="str">
            <v>Period 6</v>
          </cell>
        </row>
        <row r="1987">
          <cell r="A1987">
            <v>43504</v>
          </cell>
          <cell r="B1987" t="str">
            <v>P6 W3</v>
          </cell>
          <cell r="C1987" t="str">
            <v>FY19</v>
          </cell>
          <cell r="D1987" t="str">
            <v>Period 6</v>
          </cell>
        </row>
        <row r="1988">
          <cell r="A1988">
            <v>43505</v>
          </cell>
          <cell r="B1988" t="str">
            <v>P6 W3</v>
          </cell>
          <cell r="C1988" t="str">
            <v>FY19</v>
          </cell>
          <cell r="D1988" t="str">
            <v>Period 6</v>
          </cell>
        </row>
        <row r="1989">
          <cell r="A1989">
            <v>43506</v>
          </cell>
          <cell r="B1989" t="str">
            <v>P6 W3</v>
          </cell>
          <cell r="C1989" t="str">
            <v>FY19</v>
          </cell>
          <cell r="D1989" t="str">
            <v>Period 6</v>
          </cell>
        </row>
        <row r="1990">
          <cell r="A1990">
            <v>43507</v>
          </cell>
          <cell r="B1990" t="str">
            <v>P6 W4</v>
          </cell>
          <cell r="C1990" t="str">
            <v>FY19</v>
          </cell>
          <cell r="D1990" t="str">
            <v>Period 6</v>
          </cell>
        </row>
        <row r="1991">
          <cell r="A1991">
            <v>43508</v>
          </cell>
          <cell r="B1991" t="str">
            <v>P6 W4</v>
          </cell>
          <cell r="C1991" t="str">
            <v>FY19</v>
          </cell>
          <cell r="D1991" t="str">
            <v>Period 6</v>
          </cell>
        </row>
        <row r="1992">
          <cell r="A1992">
            <v>43509</v>
          </cell>
          <cell r="B1992" t="str">
            <v>P6 W4</v>
          </cell>
          <cell r="C1992" t="str">
            <v>FY19</v>
          </cell>
          <cell r="D1992" t="str">
            <v>Period 6</v>
          </cell>
        </row>
        <row r="1993">
          <cell r="A1993">
            <v>43510</v>
          </cell>
          <cell r="B1993" t="str">
            <v>P6 W4</v>
          </cell>
          <cell r="C1993" t="str">
            <v>FY19</v>
          </cell>
          <cell r="D1993" t="str">
            <v>Period 6</v>
          </cell>
        </row>
        <row r="1994">
          <cell r="A1994">
            <v>43511</v>
          </cell>
          <cell r="B1994" t="str">
            <v>P6 W4</v>
          </cell>
          <cell r="C1994" t="str">
            <v>FY19</v>
          </cell>
          <cell r="D1994" t="str">
            <v>Period 6</v>
          </cell>
        </row>
        <row r="1995">
          <cell r="A1995">
            <v>43512</v>
          </cell>
          <cell r="B1995" t="str">
            <v>P6 W4</v>
          </cell>
          <cell r="C1995" t="str">
            <v>FY19</v>
          </cell>
          <cell r="D1995" t="str">
            <v>Period 6</v>
          </cell>
        </row>
        <row r="1996">
          <cell r="A1996">
            <v>43513</v>
          </cell>
          <cell r="B1996" t="str">
            <v>P6 W4</v>
          </cell>
          <cell r="C1996" t="str">
            <v>FY19</v>
          </cell>
          <cell r="D1996" t="str">
            <v>Period 6</v>
          </cell>
        </row>
        <row r="1997">
          <cell r="A1997">
            <v>43514</v>
          </cell>
          <cell r="B1997" t="str">
            <v>P7 W1</v>
          </cell>
          <cell r="C1997" t="str">
            <v>FY19</v>
          </cell>
          <cell r="D1997" t="str">
            <v>Period 7</v>
          </cell>
        </row>
        <row r="1998">
          <cell r="A1998">
            <v>43515</v>
          </cell>
          <cell r="B1998" t="str">
            <v>P7 W1</v>
          </cell>
          <cell r="C1998" t="str">
            <v>FY19</v>
          </cell>
          <cell r="D1998" t="str">
            <v>Period 7</v>
          </cell>
        </row>
        <row r="1999">
          <cell r="A1999">
            <v>43516</v>
          </cell>
          <cell r="B1999" t="str">
            <v>P7 W1</v>
          </cell>
          <cell r="C1999" t="str">
            <v>FY19</v>
          </cell>
          <cell r="D1999" t="str">
            <v>Period 7</v>
          </cell>
        </row>
        <row r="2000">
          <cell r="A2000">
            <v>43517</v>
          </cell>
          <cell r="B2000" t="str">
            <v>P7 W1</v>
          </cell>
          <cell r="C2000" t="str">
            <v>FY19</v>
          </cell>
          <cell r="D2000" t="str">
            <v>Period 7</v>
          </cell>
        </row>
        <row r="2001">
          <cell r="A2001">
            <v>43518</v>
          </cell>
          <cell r="B2001" t="str">
            <v>P7 W1</v>
          </cell>
          <cell r="C2001" t="str">
            <v>FY19</v>
          </cell>
          <cell r="D2001" t="str">
            <v>Period 7</v>
          </cell>
        </row>
        <row r="2002">
          <cell r="A2002">
            <v>43519</v>
          </cell>
          <cell r="B2002" t="str">
            <v>P7 W1</v>
          </cell>
          <cell r="C2002" t="str">
            <v>FY19</v>
          </cell>
          <cell r="D2002" t="str">
            <v>Period 7</v>
          </cell>
        </row>
        <row r="2003">
          <cell r="A2003">
            <v>43520</v>
          </cell>
          <cell r="B2003" t="str">
            <v>P7 W1</v>
          </cell>
          <cell r="C2003" t="str">
            <v>FY19</v>
          </cell>
          <cell r="D2003" t="str">
            <v>Period 7</v>
          </cell>
        </row>
        <row r="2004">
          <cell r="A2004">
            <v>43521</v>
          </cell>
          <cell r="B2004" t="str">
            <v>P7 W2</v>
          </cell>
          <cell r="C2004" t="str">
            <v>FY19</v>
          </cell>
          <cell r="D2004" t="str">
            <v>Period 7</v>
          </cell>
        </row>
        <row r="2005">
          <cell r="A2005">
            <v>43522</v>
          </cell>
          <cell r="B2005" t="str">
            <v>P7 W2</v>
          </cell>
          <cell r="C2005" t="str">
            <v>FY19</v>
          </cell>
          <cell r="D2005" t="str">
            <v>Period 7</v>
          </cell>
        </row>
        <row r="2006">
          <cell r="A2006">
            <v>43523</v>
          </cell>
          <cell r="B2006" t="str">
            <v>P7 W2</v>
          </cell>
          <cell r="C2006" t="str">
            <v>FY19</v>
          </cell>
          <cell r="D2006" t="str">
            <v>Period 7</v>
          </cell>
        </row>
        <row r="2007">
          <cell r="A2007">
            <v>43524</v>
          </cell>
          <cell r="B2007" t="str">
            <v>P7 W2</v>
          </cell>
          <cell r="C2007" t="str">
            <v>FY19</v>
          </cell>
          <cell r="D2007" t="str">
            <v>Period 7</v>
          </cell>
        </row>
        <row r="2008">
          <cell r="A2008">
            <v>43525</v>
          </cell>
          <cell r="B2008" t="str">
            <v>P7 W2</v>
          </cell>
          <cell r="C2008" t="str">
            <v>FY19</v>
          </cell>
          <cell r="D2008" t="str">
            <v>Period 7</v>
          </cell>
        </row>
        <row r="2009">
          <cell r="A2009">
            <v>43526</v>
          </cell>
          <cell r="B2009" t="str">
            <v>P7 W2</v>
          </cell>
          <cell r="C2009" t="str">
            <v>FY19</v>
          </cell>
          <cell r="D2009" t="str">
            <v>Period 7</v>
          </cell>
        </row>
        <row r="2010">
          <cell r="A2010">
            <v>43527</v>
          </cell>
          <cell r="B2010" t="str">
            <v>P7 W2</v>
          </cell>
          <cell r="C2010" t="str">
            <v>FY19</v>
          </cell>
          <cell r="D2010" t="str">
            <v>Period 7</v>
          </cell>
        </row>
        <row r="2011">
          <cell r="A2011">
            <v>43528</v>
          </cell>
          <cell r="B2011" t="str">
            <v>P7 W3</v>
          </cell>
          <cell r="C2011" t="str">
            <v>FY19</v>
          </cell>
          <cell r="D2011" t="str">
            <v>Period 7</v>
          </cell>
        </row>
        <row r="2012">
          <cell r="A2012">
            <v>43529</v>
          </cell>
          <cell r="B2012" t="str">
            <v>P7 W3</v>
          </cell>
          <cell r="C2012" t="str">
            <v>FY19</v>
          </cell>
          <cell r="D2012" t="str">
            <v>Period 7</v>
          </cell>
        </row>
        <row r="2013">
          <cell r="A2013">
            <v>43530</v>
          </cell>
          <cell r="B2013" t="str">
            <v>P7 W3</v>
          </cell>
          <cell r="C2013" t="str">
            <v>FY19</v>
          </cell>
          <cell r="D2013" t="str">
            <v>Period 7</v>
          </cell>
        </row>
        <row r="2014">
          <cell r="A2014">
            <v>43531</v>
          </cell>
          <cell r="B2014" t="str">
            <v>P7 W3</v>
          </cell>
          <cell r="C2014" t="str">
            <v>FY19</v>
          </cell>
          <cell r="D2014" t="str">
            <v>Period 7</v>
          </cell>
        </row>
        <row r="2015">
          <cell r="A2015">
            <v>43532</v>
          </cell>
          <cell r="B2015" t="str">
            <v>P7 W3</v>
          </cell>
          <cell r="C2015" t="str">
            <v>FY19</v>
          </cell>
          <cell r="D2015" t="str">
            <v>Period 7</v>
          </cell>
        </row>
        <row r="2016">
          <cell r="A2016">
            <v>43533</v>
          </cell>
          <cell r="B2016" t="str">
            <v>P7 W3</v>
          </cell>
          <cell r="C2016" t="str">
            <v>FY19</v>
          </cell>
          <cell r="D2016" t="str">
            <v>Period 7</v>
          </cell>
        </row>
        <row r="2017">
          <cell r="A2017">
            <v>43534</v>
          </cell>
          <cell r="B2017" t="str">
            <v>P7 W3</v>
          </cell>
          <cell r="C2017" t="str">
            <v>FY19</v>
          </cell>
          <cell r="D2017" t="str">
            <v>Period 7</v>
          </cell>
        </row>
        <row r="2018">
          <cell r="A2018">
            <v>43535</v>
          </cell>
          <cell r="B2018" t="str">
            <v>P7 W4</v>
          </cell>
          <cell r="C2018" t="str">
            <v>FY19</v>
          </cell>
          <cell r="D2018" t="str">
            <v>Period 7</v>
          </cell>
        </row>
        <row r="2019">
          <cell r="A2019">
            <v>43536</v>
          </cell>
          <cell r="B2019" t="str">
            <v>P7 W4</v>
          </cell>
          <cell r="C2019" t="str">
            <v>FY19</v>
          </cell>
          <cell r="D2019" t="str">
            <v>Period 7</v>
          </cell>
        </row>
        <row r="2020">
          <cell r="A2020">
            <v>43537</v>
          </cell>
          <cell r="B2020" t="str">
            <v>P7 W4</v>
          </cell>
          <cell r="C2020" t="str">
            <v>FY19</v>
          </cell>
          <cell r="D2020" t="str">
            <v>Period 7</v>
          </cell>
        </row>
        <row r="2021">
          <cell r="A2021">
            <v>43538</v>
          </cell>
          <cell r="B2021" t="str">
            <v>P7 W4</v>
          </cell>
          <cell r="C2021" t="str">
            <v>FY19</v>
          </cell>
          <cell r="D2021" t="str">
            <v>Period 7</v>
          </cell>
        </row>
        <row r="2022">
          <cell r="A2022">
            <v>43539</v>
          </cell>
          <cell r="B2022" t="str">
            <v>P7 W4</v>
          </cell>
          <cell r="C2022" t="str">
            <v>FY19</v>
          </cell>
          <cell r="D2022" t="str">
            <v>Period 7</v>
          </cell>
        </row>
        <row r="2023">
          <cell r="A2023">
            <v>43540</v>
          </cell>
          <cell r="B2023" t="str">
            <v>P7 W4</v>
          </cell>
          <cell r="C2023" t="str">
            <v>FY19</v>
          </cell>
          <cell r="D2023" t="str">
            <v>Period 7</v>
          </cell>
        </row>
        <row r="2024">
          <cell r="A2024">
            <v>43541</v>
          </cell>
          <cell r="B2024" t="str">
            <v>P7 W4</v>
          </cell>
          <cell r="C2024" t="str">
            <v>FY19</v>
          </cell>
          <cell r="D2024" t="str">
            <v>Period 7</v>
          </cell>
        </row>
        <row r="2025">
          <cell r="A2025">
            <v>43542</v>
          </cell>
          <cell r="B2025" t="str">
            <v>P8 W1</v>
          </cell>
          <cell r="C2025" t="str">
            <v>FY19</v>
          </cell>
          <cell r="D2025" t="str">
            <v>Period 8</v>
          </cell>
        </row>
        <row r="2026">
          <cell r="A2026">
            <v>43543</v>
          </cell>
          <cell r="B2026" t="str">
            <v>P8 W1</v>
          </cell>
          <cell r="C2026" t="str">
            <v>FY19</v>
          </cell>
          <cell r="D2026" t="str">
            <v>Period 8</v>
          </cell>
        </row>
        <row r="2027">
          <cell r="A2027">
            <v>43544</v>
          </cell>
          <cell r="B2027" t="str">
            <v>P8 W1</v>
          </cell>
          <cell r="C2027" t="str">
            <v>FY19</v>
          </cell>
          <cell r="D2027" t="str">
            <v>Period 8</v>
          </cell>
        </row>
        <row r="2028">
          <cell r="A2028">
            <v>43545</v>
          </cell>
          <cell r="B2028" t="str">
            <v>P8 W1</v>
          </cell>
          <cell r="C2028" t="str">
            <v>FY19</v>
          </cell>
          <cell r="D2028" t="str">
            <v>Period 8</v>
          </cell>
        </row>
        <row r="2029">
          <cell r="A2029">
            <v>43546</v>
          </cell>
          <cell r="B2029" t="str">
            <v>P8 W1</v>
          </cell>
          <cell r="C2029" t="str">
            <v>FY19</v>
          </cell>
          <cell r="D2029" t="str">
            <v>Period 8</v>
          </cell>
        </row>
        <row r="2030">
          <cell r="A2030">
            <v>43547</v>
          </cell>
          <cell r="B2030" t="str">
            <v>P8 W1</v>
          </cell>
          <cell r="C2030" t="str">
            <v>FY19</v>
          </cell>
          <cell r="D2030" t="str">
            <v>Period 8</v>
          </cell>
        </row>
        <row r="2031">
          <cell r="A2031">
            <v>43548</v>
          </cell>
          <cell r="B2031" t="str">
            <v>P8 W1</v>
          </cell>
          <cell r="C2031" t="str">
            <v>FY19</v>
          </cell>
          <cell r="D2031" t="str">
            <v>Period 8</v>
          </cell>
        </row>
        <row r="2032">
          <cell r="A2032">
            <v>43549</v>
          </cell>
          <cell r="B2032" t="str">
            <v>P8 W2</v>
          </cell>
          <cell r="C2032" t="str">
            <v>FY19</v>
          </cell>
          <cell r="D2032" t="str">
            <v>Period 8</v>
          </cell>
        </row>
        <row r="2033">
          <cell r="A2033">
            <v>43550</v>
          </cell>
          <cell r="B2033" t="str">
            <v>P8 W2</v>
          </cell>
          <cell r="C2033" t="str">
            <v>FY19</v>
          </cell>
          <cell r="D2033" t="str">
            <v>Period 8</v>
          </cell>
        </row>
        <row r="2034">
          <cell r="A2034">
            <v>43551</v>
          </cell>
          <cell r="B2034" t="str">
            <v>P8 W2</v>
          </cell>
          <cell r="C2034" t="str">
            <v>FY19</v>
          </cell>
          <cell r="D2034" t="str">
            <v>Period 8</v>
          </cell>
        </row>
        <row r="2035">
          <cell r="A2035">
            <v>43552</v>
          </cell>
          <cell r="B2035" t="str">
            <v>P8 W2</v>
          </cell>
          <cell r="C2035" t="str">
            <v>FY19</v>
          </cell>
          <cell r="D2035" t="str">
            <v>Period 8</v>
          </cell>
        </row>
        <row r="2036">
          <cell r="A2036">
            <v>43553</v>
          </cell>
          <cell r="B2036" t="str">
            <v>P8 W2</v>
          </cell>
          <cell r="C2036" t="str">
            <v>FY19</v>
          </cell>
          <cell r="D2036" t="str">
            <v>Period 8</v>
          </cell>
        </row>
        <row r="2037">
          <cell r="A2037">
            <v>43554</v>
          </cell>
          <cell r="B2037" t="str">
            <v>P8 W2</v>
          </cell>
          <cell r="C2037" t="str">
            <v>FY19</v>
          </cell>
          <cell r="D2037" t="str">
            <v>Period 8</v>
          </cell>
        </row>
        <row r="2038">
          <cell r="A2038">
            <v>43555</v>
          </cell>
          <cell r="B2038" t="str">
            <v>P8 W2</v>
          </cell>
          <cell r="C2038" t="str">
            <v>FY19</v>
          </cell>
          <cell r="D2038" t="str">
            <v>Period 8</v>
          </cell>
        </row>
        <row r="2039">
          <cell r="A2039">
            <v>43556</v>
          </cell>
          <cell r="B2039" t="str">
            <v>P8 W3</v>
          </cell>
          <cell r="C2039" t="str">
            <v>FY19</v>
          </cell>
          <cell r="D2039" t="str">
            <v>Period 8</v>
          </cell>
        </row>
        <row r="2040">
          <cell r="A2040">
            <v>43557</v>
          </cell>
          <cell r="B2040" t="str">
            <v>P8 W3</v>
          </cell>
          <cell r="C2040" t="str">
            <v>FY19</v>
          </cell>
          <cell r="D2040" t="str">
            <v>Period 8</v>
          </cell>
        </row>
        <row r="2041">
          <cell r="A2041">
            <v>43558</v>
          </cell>
          <cell r="B2041" t="str">
            <v>P8 W3</v>
          </cell>
          <cell r="C2041" t="str">
            <v>FY19</v>
          </cell>
          <cell r="D2041" t="str">
            <v>Period 8</v>
          </cell>
        </row>
        <row r="2042">
          <cell r="A2042">
            <v>43559</v>
          </cell>
          <cell r="B2042" t="str">
            <v>P8 W3</v>
          </cell>
          <cell r="C2042" t="str">
            <v>FY19</v>
          </cell>
          <cell r="D2042" t="str">
            <v>Period 8</v>
          </cell>
        </row>
        <row r="2043">
          <cell r="A2043">
            <v>43560</v>
          </cell>
          <cell r="B2043" t="str">
            <v>P8 W3</v>
          </cell>
          <cell r="C2043" t="str">
            <v>FY19</v>
          </cell>
          <cell r="D2043" t="str">
            <v>Period 8</v>
          </cell>
        </row>
        <row r="2044">
          <cell r="A2044">
            <v>43561</v>
          </cell>
          <cell r="B2044" t="str">
            <v>P8 W3</v>
          </cell>
          <cell r="C2044" t="str">
            <v>FY19</v>
          </cell>
          <cell r="D2044" t="str">
            <v>Period 8</v>
          </cell>
        </row>
        <row r="2045">
          <cell r="A2045">
            <v>43562</v>
          </cell>
          <cell r="B2045" t="str">
            <v>P8 W3</v>
          </cell>
          <cell r="C2045" t="str">
            <v>FY19</v>
          </cell>
          <cell r="D2045" t="str">
            <v>Period 8</v>
          </cell>
        </row>
        <row r="2046">
          <cell r="A2046">
            <v>43563</v>
          </cell>
          <cell r="B2046" t="str">
            <v>P8 W4</v>
          </cell>
          <cell r="C2046" t="str">
            <v>FY19</v>
          </cell>
          <cell r="D2046" t="str">
            <v>Period 8</v>
          </cell>
        </row>
        <row r="2047">
          <cell r="A2047">
            <v>43564</v>
          </cell>
          <cell r="B2047" t="str">
            <v>P8 W4</v>
          </cell>
          <cell r="C2047" t="str">
            <v>FY19</v>
          </cell>
          <cell r="D2047" t="str">
            <v>Period 8</v>
          </cell>
        </row>
        <row r="2048">
          <cell r="A2048">
            <v>43565</v>
          </cell>
          <cell r="B2048" t="str">
            <v>P8 W4</v>
          </cell>
          <cell r="C2048" t="str">
            <v>FY19</v>
          </cell>
          <cell r="D2048" t="str">
            <v>Period 8</v>
          </cell>
        </row>
        <row r="2049">
          <cell r="A2049">
            <v>43566</v>
          </cell>
          <cell r="B2049" t="str">
            <v>P8 W4</v>
          </cell>
          <cell r="C2049" t="str">
            <v>FY19</v>
          </cell>
          <cell r="D2049" t="str">
            <v>Period 8</v>
          </cell>
        </row>
        <row r="2050">
          <cell r="A2050">
            <v>43567</v>
          </cell>
          <cell r="B2050" t="str">
            <v>P8 W4</v>
          </cell>
          <cell r="C2050" t="str">
            <v>FY19</v>
          </cell>
          <cell r="D2050" t="str">
            <v>Period 8</v>
          </cell>
        </row>
        <row r="2051">
          <cell r="A2051">
            <v>43568</v>
          </cell>
          <cell r="B2051" t="str">
            <v>P8 W4</v>
          </cell>
          <cell r="C2051" t="str">
            <v>FY19</v>
          </cell>
          <cell r="D2051" t="str">
            <v>Period 8</v>
          </cell>
        </row>
        <row r="2052">
          <cell r="A2052">
            <v>43569</v>
          </cell>
          <cell r="B2052" t="str">
            <v>P8 W4</v>
          </cell>
          <cell r="C2052" t="str">
            <v>FY19</v>
          </cell>
          <cell r="D2052" t="str">
            <v>Period 8</v>
          </cell>
        </row>
        <row r="2053">
          <cell r="A2053">
            <v>43570</v>
          </cell>
          <cell r="B2053" t="str">
            <v>P9 W1</v>
          </cell>
          <cell r="C2053" t="str">
            <v>FY19</v>
          </cell>
          <cell r="D2053" t="str">
            <v>Period 9</v>
          </cell>
        </row>
        <row r="2054">
          <cell r="A2054">
            <v>43571</v>
          </cell>
          <cell r="B2054" t="str">
            <v>P9 W1</v>
          </cell>
          <cell r="C2054" t="str">
            <v>FY19</v>
          </cell>
          <cell r="D2054" t="str">
            <v>Period 9</v>
          </cell>
        </row>
        <row r="2055">
          <cell r="A2055">
            <v>43572</v>
          </cell>
          <cell r="B2055" t="str">
            <v>P9 W1</v>
          </cell>
          <cell r="C2055" t="str">
            <v>FY19</v>
          </cell>
          <cell r="D2055" t="str">
            <v>Period 9</v>
          </cell>
        </row>
        <row r="2056">
          <cell r="A2056">
            <v>43573</v>
          </cell>
          <cell r="B2056" t="str">
            <v>P9 W1</v>
          </cell>
          <cell r="C2056" t="str">
            <v>FY19</v>
          </cell>
          <cell r="D2056" t="str">
            <v>Period 9</v>
          </cell>
        </row>
        <row r="2057">
          <cell r="A2057">
            <v>43574</v>
          </cell>
          <cell r="B2057" t="str">
            <v>P9 W1</v>
          </cell>
          <cell r="C2057" t="str">
            <v>FY19</v>
          </cell>
          <cell r="D2057" t="str">
            <v>Period 9</v>
          </cell>
        </row>
        <row r="2058">
          <cell r="A2058">
            <v>43575</v>
          </cell>
          <cell r="B2058" t="str">
            <v>P9 W1</v>
          </cell>
          <cell r="C2058" t="str">
            <v>FY19</v>
          </cell>
          <cell r="D2058" t="str">
            <v>Period 9</v>
          </cell>
        </row>
        <row r="2059">
          <cell r="A2059">
            <v>43576</v>
          </cell>
          <cell r="B2059" t="str">
            <v>P9 W1</v>
          </cell>
          <cell r="C2059" t="str">
            <v>FY19</v>
          </cell>
          <cell r="D2059" t="str">
            <v>Period 9</v>
          </cell>
        </row>
        <row r="2060">
          <cell r="A2060">
            <v>43577</v>
          </cell>
          <cell r="B2060" t="str">
            <v>P9 W2</v>
          </cell>
          <cell r="C2060" t="str">
            <v>FY19</v>
          </cell>
          <cell r="D2060" t="str">
            <v>Period 9</v>
          </cell>
        </row>
        <row r="2061">
          <cell r="A2061">
            <v>43578</v>
          </cell>
          <cell r="B2061" t="str">
            <v>P9 W2</v>
          </cell>
          <cell r="C2061" t="str">
            <v>FY19</v>
          </cell>
          <cell r="D2061" t="str">
            <v>Period 9</v>
          </cell>
        </row>
        <row r="2062">
          <cell r="A2062">
            <v>43579</v>
          </cell>
          <cell r="B2062" t="str">
            <v>P9 W2</v>
          </cell>
          <cell r="C2062" t="str">
            <v>FY19</v>
          </cell>
          <cell r="D2062" t="str">
            <v>Period 9</v>
          </cell>
        </row>
        <row r="2063">
          <cell r="A2063">
            <v>43580</v>
          </cell>
          <cell r="B2063" t="str">
            <v>P9 W2</v>
          </cell>
          <cell r="C2063" t="str">
            <v>FY19</v>
          </cell>
          <cell r="D2063" t="str">
            <v>Period 9</v>
          </cell>
        </row>
        <row r="2064">
          <cell r="A2064">
            <v>43581</v>
          </cell>
          <cell r="B2064" t="str">
            <v>P9 W2</v>
          </cell>
          <cell r="C2064" t="str">
            <v>FY19</v>
          </cell>
          <cell r="D2064" t="str">
            <v>Period 9</v>
          </cell>
        </row>
        <row r="2065">
          <cell r="A2065">
            <v>43582</v>
          </cell>
          <cell r="B2065" t="str">
            <v>P9 W2</v>
          </cell>
          <cell r="C2065" t="str">
            <v>FY19</v>
          </cell>
          <cell r="D2065" t="str">
            <v>Period 9</v>
          </cell>
        </row>
        <row r="2066">
          <cell r="A2066">
            <v>43583</v>
          </cell>
          <cell r="B2066" t="str">
            <v>P9 W2</v>
          </cell>
          <cell r="C2066" t="str">
            <v>FY19</v>
          </cell>
          <cell r="D2066" t="str">
            <v>Period 9</v>
          </cell>
        </row>
        <row r="2067">
          <cell r="A2067">
            <v>43584</v>
          </cell>
          <cell r="B2067" t="str">
            <v>P9 W3</v>
          </cell>
          <cell r="C2067" t="str">
            <v>FY19</v>
          </cell>
          <cell r="D2067" t="str">
            <v>Period 9</v>
          </cell>
        </row>
        <row r="2068">
          <cell r="A2068">
            <v>43585</v>
          </cell>
          <cell r="B2068" t="str">
            <v>P9 W3</v>
          </cell>
          <cell r="C2068" t="str">
            <v>FY19</v>
          </cell>
          <cell r="D2068" t="str">
            <v>Period 9</v>
          </cell>
        </row>
        <row r="2069">
          <cell r="A2069">
            <v>43586</v>
          </cell>
          <cell r="B2069" t="str">
            <v>P9 W3</v>
          </cell>
          <cell r="C2069" t="str">
            <v>FY19</v>
          </cell>
          <cell r="D2069" t="str">
            <v>Period 9</v>
          </cell>
        </row>
        <row r="2070">
          <cell r="A2070">
            <v>43587</v>
          </cell>
          <cell r="B2070" t="str">
            <v>P9 W3</v>
          </cell>
          <cell r="C2070" t="str">
            <v>FY19</v>
          </cell>
          <cell r="D2070" t="str">
            <v>Period 9</v>
          </cell>
        </row>
        <row r="2071">
          <cell r="A2071">
            <v>43588</v>
          </cell>
          <cell r="B2071" t="str">
            <v>P9 W3</v>
          </cell>
          <cell r="C2071" t="str">
            <v>FY19</v>
          </cell>
          <cell r="D2071" t="str">
            <v>Period 9</v>
          </cell>
        </row>
        <row r="2072">
          <cell r="A2072">
            <v>43589</v>
          </cell>
          <cell r="B2072" t="str">
            <v>P9 W3</v>
          </cell>
          <cell r="C2072" t="str">
            <v>FY19</v>
          </cell>
          <cell r="D2072" t="str">
            <v>Period 9</v>
          </cell>
        </row>
        <row r="2073">
          <cell r="A2073">
            <v>43590</v>
          </cell>
          <cell r="B2073" t="str">
            <v>P9 W3</v>
          </cell>
          <cell r="C2073" t="str">
            <v>FY19</v>
          </cell>
          <cell r="D2073" t="str">
            <v>Period 9</v>
          </cell>
        </row>
        <row r="2074">
          <cell r="A2074">
            <v>43591</v>
          </cell>
          <cell r="B2074" t="str">
            <v>P9 W4</v>
          </cell>
          <cell r="C2074" t="str">
            <v>FY19</v>
          </cell>
          <cell r="D2074" t="str">
            <v>Period 9</v>
          </cell>
        </row>
        <row r="2075">
          <cell r="A2075">
            <v>43592</v>
          </cell>
          <cell r="B2075" t="str">
            <v>P9 W4</v>
          </cell>
          <cell r="C2075" t="str">
            <v>FY19</v>
          </cell>
          <cell r="D2075" t="str">
            <v>Period 9</v>
          </cell>
        </row>
        <row r="2076">
          <cell r="A2076">
            <v>43593</v>
          </cell>
          <cell r="B2076" t="str">
            <v>P9 W4</v>
          </cell>
          <cell r="C2076" t="str">
            <v>FY19</v>
          </cell>
          <cell r="D2076" t="str">
            <v>Period 9</v>
          </cell>
        </row>
        <row r="2077">
          <cell r="A2077">
            <v>43594</v>
          </cell>
          <cell r="B2077" t="str">
            <v>P9 W4</v>
          </cell>
          <cell r="C2077" t="str">
            <v>FY19</v>
          </cell>
          <cell r="D2077" t="str">
            <v>Period 9</v>
          </cell>
        </row>
        <row r="2078">
          <cell r="A2078">
            <v>43595</v>
          </cell>
          <cell r="B2078" t="str">
            <v>P9 W4</v>
          </cell>
          <cell r="C2078" t="str">
            <v>FY19</v>
          </cell>
          <cell r="D2078" t="str">
            <v>Period 9</v>
          </cell>
        </row>
        <row r="2079">
          <cell r="A2079">
            <v>43596</v>
          </cell>
          <cell r="B2079" t="str">
            <v>P9 W4</v>
          </cell>
          <cell r="C2079" t="str">
            <v>FY19</v>
          </cell>
          <cell r="D2079" t="str">
            <v>Period 9</v>
          </cell>
        </row>
        <row r="2080">
          <cell r="A2080">
            <v>43597</v>
          </cell>
          <cell r="B2080" t="str">
            <v>P9 W4</v>
          </cell>
          <cell r="C2080" t="str">
            <v>FY19</v>
          </cell>
          <cell r="D2080" t="str">
            <v>Period 9</v>
          </cell>
        </row>
        <row r="2081">
          <cell r="A2081">
            <v>43598</v>
          </cell>
          <cell r="B2081" t="str">
            <v>P10 W1</v>
          </cell>
          <cell r="C2081" t="str">
            <v>FY19</v>
          </cell>
          <cell r="D2081" t="str">
            <v>Period 10</v>
          </cell>
        </row>
        <row r="2082">
          <cell r="A2082">
            <v>43599</v>
          </cell>
          <cell r="B2082" t="str">
            <v>P10 W1</v>
          </cell>
          <cell r="C2082" t="str">
            <v>FY19</v>
          </cell>
          <cell r="D2082" t="str">
            <v>Period 10</v>
          </cell>
        </row>
        <row r="2083">
          <cell r="A2083">
            <v>43600</v>
          </cell>
          <cell r="B2083" t="str">
            <v>P10 W1</v>
          </cell>
          <cell r="C2083" t="str">
            <v>FY19</v>
          </cell>
          <cell r="D2083" t="str">
            <v>Period 10</v>
          </cell>
        </row>
        <row r="2084">
          <cell r="A2084">
            <v>43601</v>
          </cell>
          <cell r="B2084" t="str">
            <v>P10 W1</v>
          </cell>
          <cell r="C2084" t="str">
            <v>FY19</v>
          </cell>
          <cell r="D2084" t="str">
            <v>Period 10</v>
          </cell>
        </row>
        <row r="2085">
          <cell r="A2085">
            <v>43602</v>
          </cell>
          <cell r="B2085" t="str">
            <v>P10 W1</v>
          </cell>
          <cell r="C2085" t="str">
            <v>FY19</v>
          </cell>
          <cell r="D2085" t="str">
            <v>Period 10</v>
          </cell>
        </row>
        <row r="2086">
          <cell r="A2086">
            <v>43603</v>
          </cell>
          <cell r="B2086" t="str">
            <v>P10 W1</v>
          </cell>
          <cell r="C2086" t="str">
            <v>FY19</v>
          </cell>
          <cell r="D2086" t="str">
            <v>Period 10</v>
          </cell>
        </row>
        <row r="2087">
          <cell r="A2087">
            <v>43604</v>
          </cell>
          <cell r="B2087" t="str">
            <v>P10 W1</v>
          </cell>
          <cell r="C2087" t="str">
            <v>FY19</v>
          </cell>
          <cell r="D2087" t="str">
            <v>Period 10</v>
          </cell>
        </row>
        <row r="2088">
          <cell r="A2088">
            <v>43605</v>
          </cell>
          <cell r="B2088" t="str">
            <v>P10 W2</v>
          </cell>
          <cell r="C2088" t="str">
            <v>FY19</v>
          </cell>
          <cell r="D2088" t="str">
            <v>Period 10</v>
          </cell>
        </row>
        <row r="2089">
          <cell r="A2089">
            <v>43606</v>
          </cell>
          <cell r="B2089" t="str">
            <v>P10 W2</v>
          </cell>
          <cell r="C2089" t="str">
            <v>FY19</v>
          </cell>
          <cell r="D2089" t="str">
            <v>Period 10</v>
          </cell>
        </row>
        <row r="2090">
          <cell r="A2090">
            <v>43607</v>
          </cell>
          <cell r="B2090" t="str">
            <v>P10 W2</v>
          </cell>
          <cell r="C2090" t="str">
            <v>FY19</v>
          </cell>
          <cell r="D2090" t="str">
            <v>Period 10</v>
          </cell>
        </row>
        <row r="2091">
          <cell r="A2091">
            <v>43608</v>
          </cell>
          <cell r="B2091" t="str">
            <v>P10 W2</v>
          </cell>
          <cell r="C2091" t="str">
            <v>FY19</v>
          </cell>
          <cell r="D2091" t="str">
            <v>Period 10</v>
          </cell>
        </row>
        <row r="2092">
          <cell r="A2092">
            <v>43609</v>
          </cell>
          <cell r="B2092" t="str">
            <v>P10 W2</v>
          </cell>
          <cell r="C2092" t="str">
            <v>FY19</v>
          </cell>
          <cell r="D2092" t="str">
            <v>Period 10</v>
          </cell>
        </row>
        <row r="2093">
          <cell r="A2093">
            <v>43610</v>
          </cell>
          <cell r="B2093" t="str">
            <v>P10 W2</v>
          </cell>
          <cell r="C2093" t="str">
            <v>FY19</v>
          </cell>
          <cell r="D2093" t="str">
            <v>Period 10</v>
          </cell>
        </row>
        <row r="2094">
          <cell r="A2094">
            <v>43611</v>
          </cell>
          <cell r="B2094" t="str">
            <v>P10 W2</v>
          </cell>
          <cell r="C2094" t="str">
            <v>FY19</v>
          </cell>
          <cell r="D2094" t="str">
            <v>Period 10</v>
          </cell>
        </row>
        <row r="2095">
          <cell r="A2095">
            <v>43612</v>
          </cell>
          <cell r="B2095" t="str">
            <v>P10 W3</v>
          </cell>
          <cell r="C2095" t="str">
            <v>FY19</v>
          </cell>
          <cell r="D2095" t="str">
            <v>Period 10</v>
          </cell>
        </row>
        <row r="2096">
          <cell r="A2096">
            <v>43613</v>
          </cell>
          <cell r="B2096" t="str">
            <v>P10 W3</v>
          </cell>
          <cell r="C2096" t="str">
            <v>FY19</v>
          </cell>
          <cell r="D2096" t="str">
            <v>Period 10</v>
          </cell>
        </row>
        <row r="2097">
          <cell r="A2097">
            <v>43614</v>
          </cell>
          <cell r="B2097" t="str">
            <v>P10 W3</v>
          </cell>
          <cell r="C2097" t="str">
            <v>FY19</v>
          </cell>
          <cell r="D2097" t="str">
            <v>Period 10</v>
          </cell>
        </row>
        <row r="2098">
          <cell r="A2098">
            <v>43615</v>
          </cell>
          <cell r="B2098" t="str">
            <v>P10 W3</v>
          </cell>
          <cell r="C2098" t="str">
            <v>FY19</v>
          </cell>
          <cell r="D2098" t="str">
            <v>Period 10</v>
          </cell>
        </row>
        <row r="2099">
          <cell r="A2099">
            <v>43616</v>
          </cell>
          <cell r="B2099" t="str">
            <v>P10 W3</v>
          </cell>
          <cell r="C2099" t="str">
            <v>FY19</v>
          </cell>
          <cell r="D2099" t="str">
            <v>Period 10</v>
          </cell>
        </row>
        <row r="2100">
          <cell r="A2100">
            <v>43617</v>
          </cell>
          <cell r="B2100" t="str">
            <v>P10 W3</v>
          </cell>
          <cell r="C2100" t="str">
            <v>FY19</v>
          </cell>
          <cell r="D2100" t="str">
            <v>Period 10</v>
          </cell>
        </row>
        <row r="2101">
          <cell r="A2101">
            <v>43618</v>
          </cell>
          <cell r="B2101" t="str">
            <v>P10 W3</v>
          </cell>
          <cell r="C2101" t="str">
            <v>FY19</v>
          </cell>
          <cell r="D2101" t="str">
            <v>Period 10</v>
          </cell>
        </row>
        <row r="2102">
          <cell r="A2102">
            <v>43619</v>
          </cell>
          <cell r="B2102" t="str">
            <v>P10 W4</v>
          </cell>
          <cell r="C2102" t="str">
            <v>FY19</v>
          </cell>
          <cell r="D2102" t="str">
            <v>Period 10</v>
          </cell>
        </row>
        <row r="2103">
          <cell r="A2103">
            <v>43620</v>
          </cell>
          <cell r="B2103" t="str">
            <v>P10 W4</v>
          </cell>
          <cell r="C2103" t="str">
            <v>FY19</v>
          </cell>
          <cell r="D2103" t="str">
            <v>Period 10</v>
          </cell>
        </row>
        <row r="2104">
          <cell r="A2104">
            <v>43621</v>
          </cell>
          <cell r="B2104" t="str">
            <v>P10 W4</v>
          </cell>
          <cell r="C2104" t="str">
            <v>FY19</v>
          </cell>
          <cell r="D2104" t="str">
            <v>Period 10</v>
          </cell>
        </row>
        <row r="2105">
          <cell r="A2105">
            <v>43622</v>
          </cell>
          <cell r="B2105" t="str">
            <v>P10 W4</v>
          </cell>
          <cell r="C2105" t="str">
            <v>FY19</v>
          </cell>
          <cell r="D2105" t="str">
            <v>Period 10</v>
          </cell>
        </row>
        <row r="2106">
          <cell r="A2106">
            <v>43623</v>
          </cell>
          <cell r="B2106" t="str">
            <v>P10 W4</v>
          </cell>
          <cell r="C2106" t="str">
            <v>FY19</v>
          </cell>
          <cell r="D2106" t="str">
            <v>Period 10</v>
          </cell>
        </row>
        <row r="2107">
          <cell r="A2107">
            <v>43624</v>
          </cell>
          <cell r="B2107" t="str">
            <v>P10 W4</v>
          </cell>
          <cell r="C2107" t="str">
            <v>FY19</v>
          </cell>
          <cell r="D2107" t="str">
            <v>Period 10</v>
          </cell>
        </row>
        <row r="2108">
          <cell r="A2108">
            <v>43625</v>
          </cell>
          <cell r="B2108" t="str">
            <v>P10 W4</v>
          </cell>
          <cell r="C2108" t="str">
            <v>FY19</v>
          </cell>
          <cell r="D2108" t="str">
            <v>Period 10</v>
          </cell>
        </row>
        <row r="2109">
          <cell r="A2109">
            <v>43626</v>
          </cell>
          <cell r="B2109" t="str">
            <v>P11 W1</v>
          </cell>
          <cell r="C2109" t="str">
            <v>FY19</v>
          </cell>
          <cell r="D2109" t="str">
            <v>Period 11</v>
          </cell>
        </row>
        <row r="2110">
          <cell r="A2110">
            <v>43627</v>
          </cell>
          <cell r="B2110" t="str">
            <v>P11 W1</v>
          </cell>
          <cell r="C2110" t="str">
            <v>FY19</v>
          </cell>
          <cell r="D2110" t="str">
            <v>Period 11</v>
          </cell>
        </row>
        <row r="2111">
          <cell r="A2111">
            <v>43628</v>
          </cell>
          <cell r="B2111" t="str">
            <v>P11 W1</v>
          </cell>
          <cell r="C2111" t="str">
            <v>FY19</v>
          </cell>
          <cell r="D2111" t="str">
            <v>Period 11</v>
          </cell>
        </row>
        <row r="2112">
          <cell r="A2112">
            <v>43629</v>
          </cell>
          <cell r="B2112" t="str">
            <v>P11 W1</v>
          </cell>
          <cell r="C2112" t="str">
            <v>FY19</v>
          </cell>
          <cell r="D2112" t="str">
            <v>Period 11</v>
          </cell>
        </row>
        <row r="2113">
          <cell r="A2113">
            <v>43630</v>
          </cell>
          <cell r="B2113" t="str">
            <v>P11 W1</v>
          </cell>
          <cell r="C2113" t="str">
            <v>FY19</v>
          </cell>
          <cell r="D2113" t="str">
            <v>Period 11</v>
          </cell>
        </row>
        <row r="2114">
          <cell r="A2114">
            <v>43631</v>
          </cell>
          <cell r="B2114" t="str">
            <v>P11 W1</v>
          </cell>
          <cell r="C2114" t="str">
            <v>FY19</v>
          </cell>
          <cell r="D2114" t="str">
            <v>Period 11</v>
          </cell>
        </row>
        <row r="2115">
          <cell r="A2115">
            <v>43632</v>
          </cell>
          <cell r="B2115" t="str">
            <v>P11 W1</v>
          </cell>
          <cell r="C2115" t="str">
            <v>FY19</v>
          </cell>
          <cell r="D2115" t="str">
            <v>Period 11</v>
          </cell>
        </row>
        <row r="2116">
          <cell r="A2116">
            <v>43633</v>
          </cell>
          <cell r="B2116" t="str">
            <v>P11 W2</v>
          </cell>
          <cell r="C2116" t="str">
            <v>FY19</v>
          </cell>
          <cell r="D2116" t="str">
            <v>Period 11</v>
          </cell>
        </row>
        <row r="2117">
          <cell r="A2117">
            <v>43634</v>
          </cell>
          <cell r="B2117" t="str">
            <v>P11 W2</v>
          </cell>
          <cell r="C2117" t="str">
            <v>FY19</v>
          </cell>
          <cell r="D2117" t="str">
            <v>Period 11</v>
          </cell>
        </row>
        <row r="2118">
          <cell r="A2118">
            <v>43635</v>
          </cell>
          <cell r="B2118" t="str">
            <v>P11 W2</v>
          </cell>
          <cell r="C2118" t="str">
            <v>FY19</v>
          </cell>
          <cell r="D2118" t="str">
            <v>Period 11</v>
          </cell>
        </row>
        <row r="2119">
          <cell r="A2119">
            <v>43636</v>
          </cell>
          <cell r="B2119" t="str">
            <v>P11 W2</v>
          </cell>
          <cell r="C2119" t="str">
            <v>FY19</v>
          </cell>
          <cell r="D2119" t="str">
            <v>Period 11</v>
          </cell>
        </row>
        <row r="2120">
          <cell r="A2120">
            <v>43637</v>
          </cell>
          <cell r="B2120" t="str">
            <v>P11 W2</v>
          </cell>
          <cell r="C2120" t="str">
            <v>FY19</v>
          </cell>
          <cell r="D2120" t="str">
            <v>Period 11</v>
          </cell>
        </row>
        <row r="2121">
          <cell r="A2121">
            <v>43638</v>
          </cell>
          <cell r="B2121" t="str">
            <v>P11 W2</v>
          </cell>
          <cell r="C2121" t="str">
            <v>FY19</v>
          </cell>
          <cell r="D2121" t="str">
            <v>Period 11</v>
          </cell>
        </row>
        <row r="2122">
          <cell r="A2122">
            <v>43639</v>
          </cell>
          <cell r="B2122" t="str">
            <v>P11 W2</v>
          </cell>
          <cell r="C2122" t="str">
            <v>FY19</v>
          </cell>
          <cell r="D2122" t="str">
            <v>Period 11</v>
          </cell>
        </row>
        <row r="2123">
          <cell r="A2123">
            <v>43640</v>
          </cell>
          <cell r="B2123" t="str">
            <v>P11 W3</v>
          </cell>
          <cell r="C2123" t="str">
            <v>FY19</v>
          </cell>
          <cell r="D2123" t="str">
            <v>Period 11</v>
          </cell>
        </row>
        <row r="2124">
          <cell r="A2124">
            <v>43641</v>
          </cell>
          <cell r="B2124" t="str">
            <v>P11 W3</v>
          </cell>
          <cell r="C2124" t="str">
            <v>FY19</v>
          </cell>
          <cell r="D2124" t="str">
            <v>Period 11</v>
          </cell>
        </row>
        <row r="2125">
          <cell r="A2125">
            <v>43642</v>
          </cell>
          <cell r="B2125" t="str">
            <v>P11 W3</v>
          </cell>
          <cell r="C2125" t="str">
            <v>FY19</v>
          </cell>
          <cell r="D2125" t="str">
            <v>Period 11</v>
          </cell>
        </row>
        <row r="2126">
          <cell r="A2126">
            <v>43643</v>
          </cell>
          <cell r="B2126" t="str">
            <v>P11 W3</v>
          </cell>
          <cell r="C2126" t="str">
            <v>FY19</v>
          </cell>
          <cell r="D2126" t="str">
            <v>Period 11</v>
          </cell>
        </row>
        <row r="2127">
          <cell r="A2127">
            <v>43644</v>
          </cell>
          <cell r="B2127" t="str">
            <v>P11 W3</v>
          </cell>
          <cell r="C2127" t="str">
            <v>FY19</v>
          </cell>
          <cell r="D2127" t="str">
            <v>Period 11</v>
          </cell>
        </row>
        <row r="2128">
          <cell r="A2128">
            <v>43645</v>
          </cell>
          <cell r="B2128" t="str">
            <v>P11 W3</v>
          </cell>
          <cell r="C2128" t="str">
            <v>FY19</v>
          </cell>
          <cell r="D2128" t="str">
            <v>Period 11</v>
          </cell>
        </row>
        <row r="2129">
          <cell r="A2129">
            <v>43646</v>
          </cell>
          <cell r="B2129" t="str">
            <v>P11 W3</v>
          </cell>
          <cell r="C2129" t="str">
            <v>FY19</v>
          </cell>
          <cell r="D2129" t="str">
            <v>Period 11</v>
          </cell>
        </row>
        <row r="2130">
          <cell r="A2130">
            <v>43647</v>
          </cell>
          <cell r="B2130" t="str">
            <v>P11 W4</v>
          </cell>
          <cell r="C2130" t="str">
            <v>FY19</v>
          </cell>
          <cell r="D2130" t="str">
            <v>Period 11</v>
          </cell>
        </row>
        <row r="2131">
          <cell r="A2131">
            <v>43648</v>
          </cell>
          <cell r="B2131" t="str">
            <v>P11 W4</v>
          </cell>
          <cell r="C2131" t="str">
            <v>FY19</v>
          </cell>
          <cell r="D2131" t="str">
            <v>Period 11</v>
          </cell>
        </row>
        <row r="2132">
          <cell r="A2132">
            <v>43649</v>
          </cell>
          <cell r="B2132" t="str">
            <v>P11 W4</v>
          </cell>
          <cell r="C2132" t="str">
            <v>FY19</v>
          </cell>
          <cell r="D2132" t="str">
            <v>Period 11</v>
          </cell>
        </row>
        <row r="2133">
          <cell r="A2133">
            <v>43650</v>
          </cell>
          <cell r="B2133" t="str">
            <v>P11 W4</v>
          </cell>
          <cell r="C2133" t="str">
            <v>FY19</v>
          </cell>
          <cell r="D2133" t="str">
            <v>Period 11</v>
          </cell>
        </row>
        <row r="2134">
          <cell r="A2134">
            <v>43651</v>
          </cell>
          <cell r="B2134" t="str">
            <v>P11 W4</v>
          </cell>
          <cell r="C2134" t="str">
            <v>FY19</v>
          </cell>
          <cell r="D2134" t="str">
            <v>Period 11</v>
          </cell>
        </row>
        <row r="2135">
          <cell r="A2135">
            <v>43652</v>
          </cell>
          <cell r="B2135" t="str">
            <v>P11 W4</v>
          </cell>
          <cell r="C2135" t="str">
            <v>FY19</v>
          </cell>
          <cell r="D2135" t="str">
            <v>Period 11</v>
          </cell>
        </row>
        <row r="2136">
          <cell r="A2136">
            <v>43653</v>
          </cell>
          <cell r="B2136" t="str">
            <v>P11 W4</v>
          </cell>
          <cell r="C2136" t="str">
            <v>FY19</v>
          </cell>
          <cell r="D2136" t="str">
            <v>Period 11</v>
          </cell>
        </row>
        <row r="2137">
          <cell r="A2137">
            <v>43654</v>
          </cell>
          <cell r="B2137" t="str">
            <v>P12 W1</v>
          </cell>
          <cell r="C2137" t="str">
            <v>FY19</v>
          </cell>
          <cell r="D2137" t="str">
            <v>Period 12</v>
          </cell>
        </row>
        <row r="2138">
          <cell r="A2138">
            <v>43655</v>
          </cell>
          <cell r="B2138" t="str">
            <v>P12 W1</v>
          </cell>
          <cell r="C2138" t="str">
            <v>FY19</v>
          </cell>
          <cell r="D2138" t="str">
            <v>Period 12</v>
          </cell>
        </row>
        <row r="2139">
          <cell r="A2139">
            <v>43656</v>
          </cell>
          <cell r="B2139" t="str">
            <v>P12 W1</v>
          </cell>
          <cell r="C2139" t="str">
            <v>FY19</v>
          </cell>
          <cell r="D2139" t="str">
            <v>Period 12</v>
          </cell>
        </row>
        <row r="2140">
          <cell r="A2140">
            <v>43657</v>
          </cell>
          <cell r="B2140" t="str">
            <v>P12 W1</v>
          </cell>
          <cell r="C2140" t="str">
            <v>FY19</v>
          </cell>
          <cell r="D2140" t="str">
            <v>Period 12</v>
          </cell>
        </row>
        <row r="2141">
          <cell r="A2141">
            <v>43658</v>
          </cell>
          <cell r="B2141" t="str">
            <v>P12 W1</v>
          </cell>
          <cell r="C2141" t="str">
            <v>FY19</v>
          </cell>
          <cell r="D2141" t="str">
            <v>Period 12</v>
          </cell>
        </row>
        <row r="2142">
          <cell r="A2142">
            <v>43659</v>
          </cell>
          <cell r="B2142" t="str">
            <v>P12 W1</v>
          </cell>
          <cell r="C2142" t="str">
            <v>FY19</v>
          </cell>
          <cell r="D2142" t="str">
            <v>Period 12</v>
          </cell>
        </row>
        <row r="2143">
          <cell r="A2143">
            <v>43660</v>
          </cell>
          <cell r="B2143" t="str">
            <v>P12 W1</v>
          </cell>
          <cell r="C2143" t="str">
            <v>FY19</v>
          </cell>
          <cell r="D2143" t="str">
            <v>Period 12</v>
          </cell>
        </row>
        <row r="2144">
          <cell r="A2144">
            <v>43661</v>
          </cell>
          <cell r="B2144" t="str">
            <v>P12 W2</v>
          </cell>
          <cell r="C2144" t="str">
            <v>FY19</v>
          </cell>
          <cell r="D2144" t="str">
            <v>Period 12</v>
          </cell>
        </row>
        <row r="2145">
          <cell r="A2145">
            <v>43662</v>
          </cell>
          <cell r="B2145" t="str">
            <v>P12 W2</v>
          </cell>
          <cell r="C2145" t="str">
            <v>FY19</v>
          </cell>
          <cell r="D2145" t="str">
            <v>Period 12</v>
          </cell>
        </row>
        <row r="2146">
          <cell r="A2146">
            <v>43663</v>
          </cell>
          <cell r="B2146" t="str">
            <v>P12 W2</v>
          </cell>
          <cell r="C2146" t="str">
            <v>FY19</v>
          </cell>
          <cell r="D2146" t="str">
            <v>Period 12</v>
          </cell>
        </row>
        <row r="2147">
          <cell r="A2147">
            <v>43664</v>
          </cell>
          <cell r="B2147" t="str">
            <v>P12 W2</v>
          </cell>
          <cell r="C2147" t="str">
            <v>FY19</v>
          </cell>
          <cell r="D2147" t="str">
            <v>Period 12</v>
          </cell>
        </row>
        <row r="2148">
          <cell r="A2148">
            <v>43665</v>
          </cell>
          <cell r="B2148" t="str">
            <v>P12 W2</v>
          </cell>
          <cell r="C2148" t="str">
            <v>FY19</v>
          </cell>
          <cell r="D2148" t="str">
            <v>Period 12</v>
          </cell>
        </row>
        <row r="2149">
          <cell r="A2149">
            <v>43666</v>
          </cell>
          <cell r="B2149" t="str">
            <v>P12 W2</v>
          </cell>
          <cell r="C2149" t="str">
            <v>FY19</v>
          </cell>
          <cell r="D2149" t="str">
            <v>Period 12</v>
          </cell>
        </row>
        <row r="2150">
          <cell r="A2150">
            <v>43667</v>
          </cell>
          <cell r="B2150" t="str">
            <v>P12 W2</v>
          </cell>
          <cell r="C2150" t="str">
            <v>FY19</v>
          </cell>
          <cell r="D2150" t="str">
            <v>Period 12</v>
          </cell>
        </row>
        <row r="2151">
          <cell r="A2151">
            <v>43668</v>
          </cell>
          <cell r="B2151" t="str">
            <v>P12 W3</v>
          </cell>
          <cell r="C2151" t="str">
            <v>FY19</v>
          </cell>
          <cell r="D2151" t="str">
            <v>Period 12</v>
          </cell>
        </row>
        <row r="2152">
          <cell r="A2152">
            <v>43669</v>
          </cell>
          <cell r="B2152" t="str">
            <v>P12 W3</v>
          </cell>
          <cell r="C2152" t="str">
            <v>FY19</v>
          </cell>
          <cell r="D2152" t="str">
            <v>Period 12</v>
          </cell>
        </row>
        <row r="2153">
          <cell r="A2153">
            <v>43670</v>
          </cell>
          <cell r="B2153" t="str">
            <v>P12 W3</v>
          </cell>
          <cell r="C2153" t="str">
            <v>FY19</v>
          </cell>
          <cell r="D2153" t="str">
            <v>Period 12</v>
          </cell>
        </row>
        <row r="2154">
          <cell r="A2154">
            <v>43671</v>
          </cell>
          <cell r="B2154" t="str">
            <v>P12 W3</v>
          </cell>
          <cell r="C2154" t="str">
            <v>FY19</v>
          </cell>
          <cell r="D2154" t="str">
            <v>Period 12</v>
          </cell>
        </row>
        <row r="2155">
          <cell r="A2155">
            <v>43672</v>
          </cell>
          <cell r="B2155" t="str">
            <v>P12 W3</v>
          </cell>
          <cell r="C2155" t="str">
            <v>FY19</v>
          </cell>
          <cell r="D2155" t="str">
            <v>Period 12</v>
          </cell>
        </row>
        <row r="2156">
          <cell r="A2156">
            <v>43673</v>
          </cell>
          <cell r="B2156" t="str">
            <v>P12 W3</v>
          </cell>
          <cell r="C2156" t="str">
            <v>FY19</v>
          </cell>
          <cell r="D2156" t="str">
            <v>Period 12</v>
          </cell>
        </row>
        <row r="2157">
          <cell r="A2157">
            <v>43674</v>
          </cell>
          <cell r="B2157" t="str">
            <v>P12 W3</v>
          </cell>
          <cell r="C2157" t="str">
            <v>FY19</v>
          </cell>
          <cell r="D2157" t="str">
            <v>Period 12</v>
          </cell>
        </row>
        <row r="2158">
          <cell r="A2158">
            <v>43675</v>
          </cell>
          <cell r="B2158" t="str">
            <v>P12 W4</v>
          </cell>
          <cell r="C2158" t="str">
            <v>FY19</v>
          </cell>
          <cell r="D2158" t="str">
            <v>Period 12</v>
          </cell>
        </row>
        <row r="2159">
          <cell r="A2159">
            <v>43676</v>
          </cell>
          <cell r="B2159" t="str">
            <v>P12 W4</v>
          </cell>
          <cell r="C2159" t="str">
            <v>FY19</v>
          </cell>
          <cell r="D2159" t="str">
            <v>Period 12</v>
          </cell>
        </row>
        <row r="2160">
          <cell r="A2160">
            <v>43677</v>
          </cell>
          <cell r="B2160" t="str">
            <v>P12 W4</v>
          </cell>
          <cell r="C2160" t="str">
            <v>FY19</v>
          </cell>
          <cell r="D2160" t="str">
            <v>Period 12</v>
          </cell>
        </row>
        <row r="2161">
          <cell r="A2161">
            <v>43678</v>
          </cell>
          <cell r="B2161" t="str">
            <v>P12 W4</v>
          </cell>
          <cell r="C2161" t="str">
            <v>FY19</v>
          </cell>
          <cell r="D2161" t="str">
            <v>Period 12</v>
          </cell>
        </row>
        <row r="2162">
          <cell r="A2162">
            <v>43679</v>
          </cell>
          <cell r="B2162" t="str">
            <v>P12 W4</v>
          </cell>
          <cell r="C2162" t="str">
            <v>FY19</v>
          </cell>
          <cell r="D2162" t="str">
            <v>Period 12</v>
          </cell>
        </row>
        <row r="2163">
          <cell r="A2163">
            <v>43680</v>
          </cell>
          <cell r="B2163" t="str">
            <v>P12 W4</v>
          </cell>
          <cell r="C2163" t="str">
            <v>FY19</v>
          </cell>
          <cell r="D2163" t="str">
            <v>Period 12</v>
          </cell>
        </row>
        <row r="2164">
          <cell r="A2164">
            <v>43681</v>
          </cell>
          <cell r="B2164" t="str">
            <v>P12 W4</v>
          </cell>
          <cell r="C2164" t="str">
            <v>FY19</v>
          </cell>
          <cell r="D2164" t="str">
            <v>Period 12</v>
          </cell>
        </row>
        <row r="2165">
          <cell r="A2165">
            <v>43682</v>
          </cell>
          <cell r="B2165" t="str">
            <v>P13 W1</v>
          </cell>
          <cell r="C2165" t="str">
            <v>FY19</v>
          </cell>
          <cell r="D2165" t="str">
            <v>Period 13</v>
          </cell>
        </row>
        <row r="2166">
          <cell r="A2166">
            <v>43683</v>
          </cell>
          <cell r="B2166" t="str">
            <v>P13 W1</v>
          </cell>
          <cell r="C2166" t="str">
            <v>FY19</v>
          </cell>
          <cell r="D2166" t="str">
            <v>Period 13</v>
          </cell>
        </row>
        <row r="2167">
          <cell r="A2167">
            <v>43684</v>
          </cell>
          <cell r="B2167" t="str">
            <v>P13 W1</v>
          </cell>
          <cell r="C2167" t="str">
            <v>FY19</v>
          </cell>
          <cell r="D2167" t="str">
            <v>Period 13</v>
          </cell>
        </row>
        <row r="2168">
          <cell r="A2168">
            <v>43685</v>
          </cell>
          <cell r="B2168" t="str">
            <v>P13 W1</v>
          </cell>
          <cell r="C2168" t="str">
            <v>FY19</v>
          </cell>
          <cell r="D2168" t="str">
            <v>Period 13</v>
          </cell>
        </row>
        <row r="2169">
          <cell r="A2169">
            <v>43686</v>
          </cell>
          <cell r="B2169" t="str">
            <v>P13 W1</v>
          </cell>
          <cell r="C2169" t="str">
            <v>FY19</v>
          </cell>
          <cell r="D2169" t="str">
            <v>Period 13</v>
          </cell>
        </row>
        <row r="2170">
          <cell r="A2170">
            <v>43687</v>
          </cell>
          <cell r="B2170" t="str">
            <v>P13 W1</v>
          </cell>
          <cell r="C2170" t="str">
            <v>FY19</v>
          </cell>
          <cell r="D2170" t="str">
            <v>Period 13</v>
          </cell>
        </row>
        <row r="2171">
          <cell r="A2171">
            <v>43688</v>
          </cell>
          <cell r="B2171" t="str">
            <v>P13 W1</v>
          </cell>
          <cell r="C2171" t="str">
            <v>FY19</v>
          </cell>
          <cell r="D2171" t="str">
            <v>Period 13</v>
          </cell>
        </row>
        <row r="2172">
          <cell r="A2172">
            <v>43689</v>
          </cell>
          <cell r="B2172" t="str">
            <v>P13 W2</v>
          </cell>
          <cell r="C2172" t="str">
            <v>FY19</v>
          </cell>
          <cell r="D2172" t="str">
            <v>Period 13</v>
          </cell>
        </row>
        <row r="2173">
          <cell r="A2173">
            <v>43690</v>
          </cell>
          <cell r="B2173" t="str">
            <v>P13 W2</v>
          </cell>
          <cell r="C2173" t="str">
            <v>FY19</v>
          </cell>
          <cell r="D2173" t="str">
            <v>Period 13</v>
          </cell>
        </row>
        <row r="2174">
          <cell r="A2174">
            <v>43691</v>
          </cell>
          <cell r="B2174" t="str">
            <v>P13 W2</v>
          </cell>
          <cell r="C2174" t="str">
            <v>FY19</v>
          </cell>
          <cell r="D2174" t="str">
            <v>Period 13</v>
          </cell>
        </row>
        <row r="2175">
          <cell r="A2175">
            <v>43692</v>
          </cell>
          <cell r="B2175" t="str">
            <v>P13 W2</v>
          </cell>
          <cell r="C2175" t="str">
            <v>FY19</v>
          </cell>
          <cell r="D2175" t="str">
            <v>Period 13</v>
          </cell>
        </row>
        <row r="2176">
          <cell r="A2176">
            <v>43693</v>
          </cell>
          <cell r="B2176" t="str">
            <v>P13 W2</v>
          </cell>
          <cell r="C2176" t="str">
            <v>FY19</v>
          </cell>
          <cell r="D2176" t="str">
            <v>Period 13</v>
          </cell>
        </row>
        <row r="2177">
          <cell r="A2177">
            <v>43694</v>
          </cell>
          <cell r="B2177" t="str">
            <v>P13 W2</v>
          </cell>
          <cell r="C2177" t="str">
            <v>FY19</v>
          </cell>
          <cell r="D2177" t="str">
            <v>Period 13</v>
          </cell>
        </row>
        <row r="2178">
          <cell r="A2178">
            <v>43695</v>
          </cell>
          <cell r="B2178" t="str">
            <v>P13 W2</v>
          </cell>
          <cell r="C2178" t="str">
            <v>FY19</v>
          </cell>
          <cell r="D2178" t="str">
            <v>Period 13</v>
          </cell>
        </row>
        <row r="2179">
          <cell r="A2179">
            <v>43696</v>
          </cell>
          <cell r="B2179" t="str">
            <v>P13 W3</v>
          </cell>
          <cell r="C2179" t="str">
            <v>FY19</v>
          </cell>
          <cell r="D2179" t="str">
            <v>Period 13</v>
          </cell>
        </row>
        <row r="2180">
          <cell r="A2180">
            <v>43697</v>
          </cell>
          <cell r="B2180" t="str">
            <v>P13 W3</v>
          </cell>
          <cell r="C2180" t="str">
            <v>FY19</v>
          </cell>
          <cell r="D2180" t="str">
            <v>Period 13</v>
          </cell>
        </row>
        <row r="2181">
          <cell r="A2181">
            <v>43698</v>
          </cell>
          <cell r="B2181" t="str">
            <v>P13 W3</v>
          </cell>
          <cell r="C2181" t="str">
            <v>FY19</v>
          </cell>
          <cell r="D2181" t="str">
            <v>Period 13</v>
          </cell>
        </row>
        <row r="2182">
          <cell r="A2182">
            <v>43699</v>
          </cell>
          <cell r="B2182" t="str">
            <v>P13 W3</v>
          </cell>
          <cell r="C2182" t="str">
            <v>FY19</v>
          </cell>
          <cell r="D2182" t="str">
            <v>Period 13</v>
          </cell>
        </row>
        <row r="2183">
          <cell r="A2183">
            <v>43700</v>
          </cell>
          <cell r="B2183" t="str">
            <v>P13 W3</v>
          </cell>
          <cell r="C2183" t="str">
            <v>FY19</v>
          </cell>
          <cell r="D2183" t="str">
            <v>Period 13</v>
          </cell>
        </row>
        <row r="2184">
          <cell r="A2184">
            <v>43701</v>
          </cell>
          <cell r="B2184" t="str">
            <v>P13 W3</v>
          </cell>
          <cell r="C2184" t="str">
            <v>FY19</v>
          </cell>
          <cell r="D2184" t="str">
            <v>Period 13</v>
          </cell>
        </row>
        <row r="2185">
          <cell r="A2185">
            <v>43702</v>
          </cell>
          <cell r="B2185" t="str">
            <v>P13 W3</v>
          </cell>
          <cell r="C2185" t="str">
            <v>FY19</v>
          </cell>
          <cell r="D2185" t="str">
            <v>Period 13</v>
          </cell>
        </row>
        <row r="2186">
          <cell r="A2186">
            <v>43703</v>
          </cell>
          <cell r="B2186" t="str">
            <v>P13 W4</v>
          </cell>
          <cell r="C2186" t="str">
            <v>FY19</v>
          </cell>
          <cell r="D2186" t="str">
            <v>Period 13</v>
          </cell>
        </row>
        <row r="2187">
          <cell r="A2187">
            <v>43704</v>
          </cell>
          <cell r="B2187" t="str">
            <v>P13 W4</v>
          </cell>
          <cell r="C2187" t="str">
            <v>FY19</v>
          </cell>
          <cell r="D2187" t="str">
            <v>Period 13</v>
          </cell>
        </row>
        <row r="2188">
          <cell r="A2188">
            <v>43705</v>
          </cell>
          <cell r="B2188" t="str">
            <v>P13 W4</v>
          </cell>
          <cell r="C2188" t="str">
            <v>FY19</v>
          </cell>
          <cell r="D2188" t="str">
            <v>Period 13</v>
          </cell>
        </row>
        <row r="2189">
          <cell r="A2189">
            <v>43706</v>
          </cell>
          <cell r="B2189" t="str">
            <v>P13 W4</v>
          </cell>
          <cell r="C2189" t="str">
            <v>FY19</v>
          </cell>
          <cell r="D2189" t="str">
            <v>Period 13</v>
          </cell>
        </row>
        <row r="2190">
          <cell r="A2190">
            <v>43707</v>
          </cell>
          <cell r="B2190" t="str">
            <v>P13 W4</v>
          </cell>
          <cell r="C2190" t="str">
            <v>FY19</v>
          </cell>
          <cell r="D2190" t="str">
            <v>Period 13</v>
          </cell>
        </row>
        <row r="2191">
          <cell r="A2191">
            <v>43708</v>
          </cell>
          <cell r="B2191" t="str">
            <v>P13 W4</v>
          </cell>
          <cell r="C2191" t="str">
            <v>FY19</v>
          </cell>
          <cell r="D2191" t="str">
            <v>Period 13</v>
          </cell>
        </row>
        <row r="2192">
          <cell r="A2192">
            <v>43709</v>
          </cell>
          <cell r="B2192" t="str">
            <v>P13 W4</v>
          </cell>
          <cell r="C2192" t="str">
            <v>FY19</v>
          </cell>
          <cell r="D2192" t="str">
            <v>Period 13</v>
          </cell>
        </row>
        <row r="2193">
          <cell r="A2193">
            <v>43710</v>
          </cell>
          <cell r="B2193" t="str">
            <v>P1 W1</v>
          </cell>
          <cell r="C2193" t="str">
            <v>FY20</v>
          </cell>
          <cell r="D2193" t="str">
            <v>Period 1</v>
          </cell>
        </row>
        <row r="2194">
          <cell r="A2194">
            <v>43711</v>
          </cell>
          <cell r="B2194" t="str">
            <v>P1 W1</v>
          </cell>
          <cell r="C2194" t="str">
            <v>FY20</v>
          </cell>
          <cell r="D2194" t="str">
            <v>Period 1</v>
          </cell>
        </row>
        <row r="2195">
          <cell r="A2195">
            <v>43712</v>
          </cell>
          <cell r="B2195" t="str">
            <v>P1 W1</v>
          </cell>
          <cell r="C2195" t="str">
            <v>FY20</v>
          </cell>
          <cell r="D2195" t="str">
            <v>Period 1</v>
          </cell>
        </row>
        <row r="2196">
          <cell r="A2196">
            <v>43713</v>
          </cell>
          <cell r="B2196" t="str">
            <v>P1 W1</v>
          </cell>
          <cell r="C2196" t="str">
            <v>FY20</v>
          </cell>
          <cell r="D2196" t="str">
            <v>Period 1</v>
          </cell>
        </row>
        <row r="2197">
          <cell r="A2197">
            <v>43714</v>
          </cell>
          <cell r="B2197" t="str">
            <v>P1 W1</v>
          </cell>
          <cell r="C2197" t="str">
            <v>FY20</v>
          </cell>
          <cell r="D2197" t="str">
            <v>Period 1</v>
          </cell>
        </row>
        <row r="2198">
          <cell r="A2198">
            <v>43715</v>
          </cell>
          <cell r="B2198" t="str">
            <v>P1 W1</v>
          </cell>
          <cell r="C2198" t="str">
            <v>FY20</v>
          </cell>
          <cell r="D2198" t="str">
            <v>Period 1</v>
          </cell>
        </row>
        <row r="2199">
          <cell r="A2199">
            <v>43716</v>
          </cell>
          <cell r="B2199" t="str">
            <v>P1 W1</v>
          </cell>
          <cell r="C2199" t="str">
            <v>FY20</v>
          </cell>
          <cell r="D2199" t="str">
            <v>Period 1</v>
          </cell>
        </row>
        <row r="2200">
          <cell r="A2200">
            <v>43717</v>
          </cell>
          <cell r="B2200" t="str">
            <v>P1 W2</v>
          </cell>
          <cell r="C2200" t="str">
            <v>FY20</v>
          </cell>
          <cell r="D2200" t="str">
            <v>Period 1</v>
          </cell>
        </row>
        <row r="2201">
          <cell r="A2201">
            <v>43718</v>
          </cell>
          <cell r="B2201" t="str">
            <v>P1 W2</v>
          </cell>
          <cell r="C2201" t="str">
            <v>FY20</v>
          </cell>
          <cell r="D2201" t="str">
            <v>Period 1</v>
          </cell>
        </row>
        <row r="2202">
          <cell r="A2202">
            <v>43719</v>
          </cell>
          <cell r="B2202" t="str">
            <v>P1 W2</v>
          </cell>
          <cell r="C2202" t="str">
            <v>FY20</v>
          </cell>
          <cell r="D2202" t="str">
            <v>Period 1</v>
          </cell>
        </row>
        <row r="2203">
          <cell r="A2203">
            <v>43720</v>
          </cell>
          <cell r="B2203" t="str">
            <v>P1 W2</v>
          </cell>
          <cell r="C2203" t="str">
            <v>FY20</v>
          </cell>
          <cell r="D2203" t="str">
            <v>Period 1</v>
          </cell>
        </row>
        <row r="2204">
          <cell r="A2204">
            <v>43721</v>
          </cell>
          <cell r="B2204" t="str">
            <v>P1 W2</v>
          </cell>
          <cell r="C2204" t="str">
            <v>FY20</v>
          </cell>
          <cell r="D2204" t="str">
            <v>Period 1</v>
          </cell>
        </row>
        <row r="2205">
          <cell r="A2205">
            <v>43722</v>
          </cell>
          <cell r="B2205" t="str">
            <v>P1 W2</v>
          </cell>
          <cell r="C2205" t="str">
            <v>FY20</v>
          </cell>
          <cell r="D2205" t="str">
            <v>Period 1</v>
          </cell>
        </row>
        <row r="2206">
          <cell r="A2206">
            <v>43723</v>
          </cell>
          <cell r="B2206" t="str">
            <v>P1 W2</v>
          </cell>
          <cell r="C2206" t="str">
            <v>FY20</v>
          </cell>
          <cell r="D2206" t="str">
            <v>Period 1</v>
          </cell>
        </row>
        <row r="2207">
          <cell r="A2207">
            <v>43724</v>
          </cell>
          <cell r="B2207" t="str">
            <v>P1 W3</v>
          </cell>
          <cell r="C2207" t="str">
            <v>FY20</v>
          </cell>
          <cell r="D2207" t="str">
            <v>Period 1</v>
          </cell>
        </row>
        <row r="2208">
          <cell r="A2208">
            <v>43725</v>
          </cell>
          <cell r="B2208" t="str">
            <v>P1 W3</v>
          </cell>
          <cell r="C2208" t="str">
            <v>FY20</v>
          </cell>
          <cell r="D2208" t="str">
            <v>Period 1</v>
          </cell>
        </row>
        <row r="2209">
          <cell r="A2209">
            <v>43726</v>
          </cell>
          <cell r="B2209" t="str">
            <v>P1 W3</v>
          </cell>
          <cell r="C2209" t="str">
            <v>FY20</v>
          </cell>
          <cell r="D2209" t="str">
            <v>Period 1</v>
          </cell>
        </row>
        <row r="2210">
          <cell r="A2210">
            <v>43727</v>
          </cell>
          <cell r="B2210" t="str">
            <v>P1 W3</v>
          </cell>
          <cell r="C2210" t="str">
            <v>FY20</v>
          </cell>
          <cell r="D2210" t="str">
            <v>Period 1</v>
          </cell>
        </row>
        <row r="2211">
          <cell r="A2211">
            <v>43728</v>
          </cell>
          <cell r="B2211" t="str">
            <v>P1 W3</v>
          </cell>
          <cell r="C2211" t="str">
            <v>FY20</v>
          </cell>
          <cell r="D2211" t="str">
            <v>Period 1</v>
          </cell>
        </row>
        <row r="2212">
          <cell r="A2212">
            <v>43729</v>
          </cell>
          <cell r="B2212" t="str">
            <v>P1 W3</v>
          </cell>
          <cell r="C2212" t="str">
            <v>FY20</v>
          </cell>
          <cell r="D2212" t="str">
            <v>Period 1</v>
          </cell>
        </row>
        <row r="2213">
          <cell r="A2213">
            <v>43730</v>
          </cell>
          <cell r="B2213" t="str">
            <v>P1 W3</v>
          </cell>
          <cell r="C2213" t="str">
            <v>FY20</v>
          </cell>
          <cell r="D2213" t="str">
            <v>Period 1</v>
          </cell>
        </row>
        <row r="2214">
          <cell r="A2214">
            <v>43731</v>
          </cell>
          <cell r="B2214" t="str">
            <v>P1 W4</v>
          </cell>
          <cell r="C2214" t="str">
            <v>FY20</v>
          </cell>
          <cell r="D2214" t="str">
            <v>Period 1</v>
          </cell>
        </row>
        <row r="2215">
          <cell r="A2215">
            <v>43732</v>
          </cell>
          <cell r="B2215" t="str">
            <v>P1 W4</v>
          </cell>
          <cell r="C2215" t="str">
            <v>FY20</v>
          </cell>
          <cell r="D2215" t="str">
            <v>Period 1</v>
          </cell>
        </row>
        <row r="2216">
          <cell r="A2216">
            <v>43733</v>
          </cell>
          <cell r="B2216" t="str">
            <v>P1 W4</v>
          </cell>
          <cell r="C2216" t="str">
            <v>FY20</v>
          </cell>
          <cell r="D2216" t="str">
            <v>Period 1</v>
          </cell>
        </row>
        <row r="2217">
          <cell r="A2217">
            <v>43734</v>
          </cell>
          <cell r="B2217" t="str">
            <v>P1 W4</v>
          </cell>
          <cell r="C2217" t="str">
            <v>FY20</v>
          </cell>
          <cell r="D2217" t="str">
            <v>Period 1</v>
          </cell>
        </row>
        <row r="2218">
          <cell r="A2218">
            <v>43735</v>
          </cell>
          <cell r="B2218" t="str">
            <v>P1 W4</v>
          </cell>
          <cell r="C2218" t="str">
            <v>FY20</v>
          </cell>
          <cell r="D2218" t="str">
            <v>Period 1</v>
          </cell>
        </row>
        <row r="2219">
          <cell r="A2219">
            <v>43736</v>
          </cell>
          <cell r="B2219" t="str">
            <v>P1 W4</v>
          </cell>
          <cell r="C2219" t="str">
            <v>FY20</v>
          </cell>
          <cell r="D2219" t="str">
            <v>Period 1</v>
          </cell>
        </row>
        <row r="2220">
          <cell r="A2220">
            <v>43737</v>
          </cell>
          <cell r="B2220" t="str">
            <v>P1 W4</v>
          </cell>
          <cell r="C2220" t="str">
            <v>FY20</v>
          </cell>
          <cell r="D2220" t="str">
            <v>Period 1</v>
          </cell>
        </row>
        <row r="2221">
          <cell r="A2221">
            <v>43738</v>
          </cell>
          <cell r="B2221" t="str">
            <v>P2 W1</v>
          </cell>
          <cell r="C2221" t="str">
            <v>FY20</v>
          </cell>
          <cell r="D2221" t="str">
            <v>Period 2</v>
          </cell>
        </row>
        <row r="2222">
          <cell r="A2222">
            <v>43739</v>
          </cell>
          <cell r="B2222" t="str">
            <v>P2 W1</v>
          </cell>
          <cell r="C2222" t="str">
            <v>FY20</v>
          </cell>
          <cell r="D2222" t="str">
            <v>Period 2</v>
          </cell>
        </row>
        <row r="2223">
          <cell r="A2223">
            <v>43740</v>
          </cell>
          <cell r="B2223" t="str">
            <v>P2 W1</v>
          </cell>
          <cell r="C2223" t="str">
            <v>FY20</v>
          </cell>
          <cell r="D2223" t="str">
            <v>Period 2</v>
          </cell>
        </row>
        <row r="2224">
          <cell r="A2224">
            <v>43741</v>
          </cell>
          <cell r="B2224" t="str">
            <v>P2 W1</v>
          </cell>
          <cell r="C2224" t="str">
            <v>FY20</v>
          </cell>
          <cell r="D2224" t="str">
            <v>Period 2</v>
          </cell>
        </row>
        <row r="2225">
          <cell r="A2225">
            <v>43742</v>
          </cell>
          <cell r="B2225" t="str">
            <v>P2 W1</v>
          </cell>
          <cell r="C2225" t="str">
            <v>FY20</v>
          </cell>
          <cell r="D2225" t="str">
            <v>Period 2</v>
          </cell>
        </row>
        <row r="2226">
          <cell r="A2226">
            <v>43743</v>
          </cell>
          <cell r="B2226" t="str">
            <v>P2 W1</v>
          </cell>
          <cell r="C2226" t="str">
            <v>FY20</v>
          </cell>
          <cell r="D2226" t="str">
            <v>Period 2</v>
          </cell>
        </row>
        <row r="2227">
          <cell r="A2227">
            <v>43744</v>
          </cell>
          <cell r="B2227" t="str">
            <v>P2 W1</v>
          </cell>
          <cell r="C2227" t="str">
            <v>FY20</v>
          </cell>
          <cell r="D2227" t="str">
            <v>Period 2</v>
          </cell>
        </row>
        <row r="2228">
          <cell r="A2228">
            <v>43745</v>
          </cell>
          <cell r="B2228" t="str">
            <v>P2 W2</v>
          </cell>
          <cell r="C2228" t="str">
            <v>FY20</v>
          </cell>
          <cell r="D2228" t="str">
            <v>Period 2</v>
          </cell>
        </row>
        <row r="2229">
          <cell r="A2229">
            <v>43746</v>
          </cell>
          <cell r="B2229" t="str">
            <v>P2 W2</v>
          </cell>
          <cell r="C2229" t="str">
            <v>FY20</v>
          </cell>
          <cell r="D2229" t="str">
            <v>Period 2</v>
          </cell>
        </row>
        <row r="2230">
          <cell r="A2230">
            <v>43747</v>
          </cell>
          <cell r="B2230" t="str">
            <v>P2 W2</v>
          </cell>
          <cell r="C2230" t="str">
            <v>FY20</v>
          </cell>
          <cell r="D2230" t="str">
            <v>Period 2</v>
          </cell>
        </row>
        <row r="2231">
          <cell r="A2231">
            <v>43748</v>
          </cell>
          <cell r="B2231" t="str">
            <v>P2 W2</v>
          </cell>
          <cell r="C2231" t="str">
            <v>FY20</v>
          </cell>
          <cell r="D2231" t="str">
            <v>Period 2</v>
          </cell>
        </row>
        <row r="2232">
          <cell r="A2232">
            <v>43749</v>
          </cell>
          <cell r="B2232" t="str">
            <v>P2 W2</v>
          </cell>
          <cell r="C2232" t="str">
            <v>FY20</v>
          </cell>
          <cell r="D2232" t="str">
            <v>Period 2</v>
          </cell>
        </row>
        <row r="2233">
          <cell r="A2233">
            <v>43750</v>
          </cell>
          <cell r="B2233" t="str">
            <v>P2 W2</v>
          </cell>
          <cell r="C2233" t="str">
            <v>FY20</v>
          </cell>
          <cell r="D2233" t="str">
            <v>Period 2</v>
          </cell>
        </row>
        <row r="2234">
          <cell r="A2234">
            <v>43751</v>
          </cell>
          <cell r="B2234" t="str">
            <v>P2 W2</v>
          </cell>
          <cell r="C2234" t="str">
            <v>FY20</v>
          </cell>
          <cell r="D2234" t="str">
            <v>Period 2</v>
          </cell>
        </row>
        <row r="2235">
          <cell r="A2235">
            <v>43752</v>
          </cell>
          <cell r="B2235" t="str">
            <v>P2 W3</v>
          </cell>
          <cell r="C2235" t="str">
            <v>FY20</v>
          </cell>
          <cell r="D2235" t="str">
            <v>Period 2</v>
          </cell>
        </row>
        <row r="2236">
          <cell r="A2236">
            <v>43753</v>
          </cell>
          <cell r="B2236" t="str">
            <v>P2 W3</v>
          </cell>
          <cell r="C2236" t="str">
            <v>FY20</v>
          </cell>
          <cell r="D2236" t="str">
            <v>Period 2</v>
          </cell>
        </row>
        <row r="2237">
          <cell r="A2237">
            <v>43754</v>
          </cell>
          <cell r="B2237" t="str">
            <v>P2 W3</v>
          </cell>
          <cell r="C2237" t="str">
            <v>FY20</v>
          </cell>
          <cell r="D2237" t="str">
            <v>Period 2</v>
          </cell>
        </row>
        <row r="2238">
          <cell r="A2238">
            <v>43755</v>
          </cell>
          <cell r="B2238" t="str">
            <v>P2 W3</v>
          </cell>
          <cell r="C2238" t="str">
            <v>FY20</v>
          </cell>
          <cell r="D2238" t="str">
            <v>Period 2</v>
          </cell>
        </row>
        <row r="2239">
          <cell r="A2239">
            <v>43756</v>
          </cell>
          <cell r="B2239" t="str">
            <v>P2 W3</v>
          </cell>
          <cell r="C2239" t="str">
            <v>FY20</v>
          </cell>
          <cell r="D2239" t="str">
            <v>Period 2</v>
          </cell>
        </row>
        <row r="2240">
          <cell r="A2240">
            <v>43757</v>
          </cell>
          <cell r="B2240" t="str">
            <v>P2 W3</v>
          </cell>
          <cell r="C2240" t="str">
            <v>FY20</v>
          </cell>
          <cell r="D2240" t="str">
            <v>Period 2</v>
          </cell>
        </row>
        <row r="2241">
          <cell r="A2241">
            <v>43758</v>
          </cell>
          <cell r="B2241" t="str">
            <v>P2 W3</v>
          </cell>
          <cell r="C2241" t="str">
            <v>FY20</v>
          </cell>
          <cell r="D2241" t="str">
            <v>Period 2</v>
          </cell>
        </row>
        <row r="2242">
          <cell r="A2242">
            <v>43759</v>
          </cell>
          <cell r="B2242" t="str">
            <v>P2 W4</v>
          </cell>
          <cell r="C2242" t="str">
            <v>FY20</v>
          </cell>
          <cell r="D2242" t="str">
            <v>Period 2</v>
          </cell>
        </row>
        <row r="2243">
          <cell r="A2243">
            <v>43760</v>
          </cell>
          <cell r="B2243" t="str">
            <v>P2 W4</v>
          </cell>
          <cell r="C2243" t="str">
            <v>FY20</v>
          </cell>
          <cell r="D2243" t="str">
            <v>Period 2</v>
          </cell>
        </row>
        <row r="2244">
          <cell r="A2244">
            <v>43761</v>
          </cell>
          <cell r="B2244" t="str">
            <v>P2 W4</v>
          </cell>
          <cell r="C2244" t="str">
            <v>FY20</v>
          </cell>
          <cell r="D2244" t="str">
            <v>Period 2</v>
          </cell>
        </row>
        <row r="2245">
          <cell r="A2245">
            <v>43762</v>
          </cell>
          <cell r="B2245" t="str">
            <v>P2 W4</v>
          </cell>
          <cell r="C2245" t="str">
            <v>FY20</v>
          </cell>
          <cell r="D2245" t="str">
            <v>Period 2</v>
          </cell>
        </row>
        <row r="2246">
          <cell r="A2246">
            <v>43763</v>
          </cell>
          <cell r="B2246" t="str">
            <v>P2 W4</v>
          </cell>
          <cell r="C2246" t="str">
            <v>FY20</v>
          </cell>
          <cell r="D2246" t="str">
            <v>Period 2</v>
          </cell>
        </row>
        <row r="2247">
          <cell r="A2247">
            <v>43764</v>
          </cell>
          <cell r="B2247" t="str">
            <v>P2 W4</v>
          </cell>
          <cell r="C2247" t="str">
            <v>FY20</v>
          </cell>
          <cell r="D2247" t="str">
            <v>Period 2</v>
          </cell>
        </row>
        <row r="2248">
          <cell r="A2248">
            <v>43765</v>
          </cell>
          <cell r="B2248" t="str">
            <v>P2 W4</v>
          </cell>
          <cell r="C2248" t="str">
            <v>FY20</v>
          </cell>
          <cell r="D2248" t="str">
            <v>Period 2</v>
          </cell>
        </row>
        <row r="2249">
          <cell r="A2249">
            <v>43766</v>
          </cell>
          <cell r="B2249" t="str">
            <v>P3 W1</v>
          </cell>
          <cell r="C2249" t="str">
            <v>FY20</v>
          </cell>
          <cell r="D2249" t="str">
            <v>Period 3</v>
          </cell>
        </row>
        <row r="2250">
          <cell r="A2250">
            <v>43767</v>
          </cell>
          <cell r="B2250" t="str">
            <v>P3 W1</v>
          </cell>
          <cell r="C2250" t="str">
            <v>FY20</v>
          </cell>
          <cell r="D2250" t="str">
            <v>Period 3</v>
          </cell>
        </row>
        <row r="2251">
          <cell r="A2251">
            <v>43768</v>
          </cell>
          <cell r="B2251" t="str">
            <v>P3 W1</v>
          </cell>
          <cell r="C2251" t="str">
            <v>FY20</v>
          </cell>
          <cell r="D2251" t="str">
            <v>Period 3</v>
          </cell>
        </row>
        <row r="2252">
          <cell r="A2252">
            <v>43769</v>
          </cell>
          <cell r="B2252" t="str">
            <v>P3 W1</v>
          </cell>
          <cell r="C2252" t="str">
            <v>FY20</v>
          </cell>
          <cell r="D2252" t="str">
            <v>Period 3</v>
          </cell>
        </row>
        <row r="2253">
          <cell r="A2253">
            <v>43770</v>
          </cell>
          <cell r="B2253" t="str">
            <v>P3 W1</v>
          </cell>
          <cell r="C2253" t="str">
            <v>FY20</v>
          </cell>
          <cell r="D2253" t="str">
            <v>Period 3</v>
          </cell>
        </row>
        <row r="2254">
          <cell r="A2254">
            <v>43771</v>
          </cell>
          <cell r="B2254" t="str">
            <v>P3 W1</v>
          </cell>
          <cell r="C2254" t="str">
            <v>FY20</v>
          </cell>
          <cell r="D2254" t="str">
            <v>Period 3</v>
          </cell>
        </row>
        <row r="2255">
          <cell r="A2255">
            <v>43772</v>
          </cell>
          <cell r="B2255" t="str">
            <v>P3 W1</v>
          </cell>
          <cell r="C2255" t="str">
            <v>FY20</v>
          </cell>
          <cell r="D2255" t="str">
            <v>Period 3</v>
          </cell>
        </row>
        <row r="2256">
          <cell r="A2256">
            <v>43773</v>
          </cell>
          <cell r="B2256" t="str">
            <v>P3 W2</v>
          </cell>
          <cell r="C2256" t="str">
            <v>FY20</v>
          </cell>
          <cell r="D2256" t="str">
            <v>Period 3</v>
          </cell>
        </row>
        <row r="2257">
          <cell r="A2257">
            <v>43774</v>
          </cell>
          <cell r="B2257" t="str">
            <v>P3 W2</v>
          </cell>
          <cell r="C2257" t="str">
            <v>FY20</v>
          </cell>
          <cell r="D2257" t="str">
            <v>Period 3</v>
          </cell>
        </row>
        <row r="2258">
          <cell r="A2258">
            <v>43775</v>
          </cell>
          <cell r="B2258" t="str">
            <v>P3 W2</v>
          </cell>
          <cell r="C2258" t="str">
            <v>FY20</v>
          </cell>
          <cell r="D2258" t="str">
            <v>Period 3</v>
          </cell>
        </row>
        <row r="2259">
          <cell r="A2259">
            <v>43776</v>
          </cell>
          <cell r="B2259" t="str">
            <v>P3 W2</v>
          </cell>
          <cell r="C2259" t="str">
            <v>FY20</v>
          </cell>
          <cell r="D2259" t="str">
            <v>Period 3</v>
          </cell>
        </row>
        <row r="2260">
          <cell r="A2260">
            <v>43777</v>
          </cell>
          <cell r="B2260" t="str">
            <v>P3 W2</v>
          </cell>
          <cell r="C2260" t="str">
            <v>FY20</v>
          </cell>
          <cell r="D2260" t="str">
            <v>Period 3</v>
          </cell>
        </row>
        <row r="2261">
          <cell r="A2261">
            <v>43778</v>
          </cell>
          <cell r="B2261" t="str">
            <v>P3 W2</v>
          </cell>
          <cell r="C2261" t="str">
            <v>FY20</v>
          </cell>
          <cell r="D2261" t="str">
            <v>Period 3</v>
          </cell>
        </row>
        <row r="2262">
          <cell r="A2262">
            <v>43779</v>
          </cell>
          <cell r="B2262" t="str">
            <v>P3 W2</v>
          </cell>
          <cell r="C2262" t="str">
            <v>FY20</v>
          </cell>
          <cell r="D2262" t="str">
            <v>Period 3</v>
          </cell>
        </row>
        <row r="2263">
          <cell r="A2263">
            <v>43780</v>
          </cell>
          <cell r="B2263" t="str">
            <v>P3 W3</v>
          </cell>
          <cell r="C2263" t="str">
            <v>FY20</v>
          </cell>
          <cell r="D2263" t="str">
            <v>Period 3</v>
          </cell>
        </row>
        <row r="2264">
          <cell r="A2264">
            <v>43781</v>
          </cell>
          <cell r="B2264" t="str">
            <v>P3 W3</v>
          </cell>
          <cell r="C2264" t="str">
            <v>FY20</v>
          </cell>
          <cell r="D2264" t="str">
            <v>Period 3</v>
          </cell>
        </row>
        <row r="2265">
          <cell r="A2265">
            <v>43782</v>
          </cell>
          <cell r="B2265" t="str">
            <v>P3 W3</v>
          </cell>
          <cell r="C2265" t="str">
            <v>FY20</v>
          </cell>
          <cell r="D2265" t="str">
            <v>Period 3</v>
          </cell>
        </row>
        <row r="2266">
          <cell r="A2266">
            <v>43783</v>
          </cell>
          <cell r="B2266" t="str">
            <v>P3 W3</v>
          </cell>
          <cell r="C2266" t="str">
            <v>FY20</v>
          </cell>
          <cell r="D2266" t="str">
            <v>Period 3</v>
          </cell>
        </row>
        <row r="2267">
          <cell r="A2267">
            <v>43784</v>
          </cell>
          <cell r="B2267" t="str">
            <v>P3 W3</v>
          </cell>
          <cell r="C2267" t="str">
            <v>FY20</v>
          </cell>
          <cell r="D2267" t="str">
            <v>Period 3</v>
          </cell>
        </row>
        <row r="2268">
          <cell r="A2268">
            <v>43785</v>
          </cell>
          <cell r="B2268" t="str">
            <v>P3 W3</v>
          </cell>
          <cell r="C2268" t="str">
            <v>FY20</v>
          </cell>
          <cell r="D2268" t="str">
            <v>Period 3</v>
          </cell>
        </row>
        <row r="2269">
          <cell r="A2269">
            <v>43786</v>
          </cell>
          <cell r="B2269" t="str">
            <v>P3 W3</v>
          </cell>
          <cell r="C2269" t="str">
            <v>FY20</v>
          </cell>
          <cell r="D2269" t="str">
            <v>Period 3</v>
          </cell>
        </row>
        <row r="2270">
          <cell r="A2270">
            <v>43787</v>
          </cell>
          <cell r="B2270" t="str">
            <v>P3 W4</v>
          </cell>
          <cell r="C2270" t="str">
            <v>FY20</v>
          </cell>
          <cell r="D2270" t="str">
            <v>Period 3</v>
          </cell>
        </row>
        <row r="2271">
          <cell r="A2271">
            <v>43788</v>
          </cell>
          <cell r="B2271" t="str">
            <v>P3 W4</v>
          </cell>
          <cell r="C2271" t="str">
            <v>FY20</v>
          </cell>
          <cell r="D2271" t="str">
            <v>Period 3</v>
          </cell>
        </row>
        <row r="2272">
          <cell r="A2272">
            <v>43789</v>
          </cell>
          <cell r="B2272" t="str">
            <v>P3 W4</v>
          </cell>
          <cell r="C2272" t="str">
            <v>FY20</v>
          </cell>
          <cell r="D2272" t="str">
            <v>Period 3</v>
          </cell>
        </row>
        <row r="2273">
          <cell r="A2273">
            <v>43790</v>
          </cell>
          <cell r="B2273" t="str">
            <v>P3 W4</v>
          </cell>
          <cell r="C2273" t="str">
            <v>FY20</v>
          </cell>
          <cell r="D2273" t="str">
            <v>Period 3</v>
          </cell>
        </row>
        <row r="2274">
          <cell r="A2274">
            <v>43791</v>
          </cell>
          <cell r="B2274" t="str">
            <v>P3 W4</v>
          </cell>
          <cell r="C2274" t="str">
            <v>FY20</v>
          </cell>
          <cell r="D2274" t="str">
            <v>Period 3</v>
          </cell>
        </row>
        <row r="2275">
          <cell r="A2275">
            <v>43792</v>
          </cell>
          <cell r="B2275" t="str">
            <v>P3 W4</v>
          </cell>
          <cell r="C2275" t="str">
            <v>FY20</v>
          </cell>
          <cell r="D2275" t="str">
            <v>Period 3</v>
          </cell>
        </row>
        <row r="2276">
          <cell r="A2276">
            <v>43793</v>
          </cell>
          <cell r="B2276" t="str">
            <v>P3 W4</v>
          </cell>
          <cell r="C2276" t="str">
            <v>FY20</v>
          </cell>
          <cell r="D2276" t="str">
            <v>Period 3</v>
          </cell>
        </row>
        <row r="2277">
          <cell r="A2277">
            <v>43794</v>
          </cell>
          <cell r="B2277" t="str">
            <v>P4 W1</v>
          </cell>
          <cell r="C2277" t="str">
            <v>FY20</v>
          </cell>
          <cell r="D2277" t="str">
            <v>Period 4</v>
          </cell>
        </row>
        <row r="2278">
          <cell r="A2278">
            <v>43795</v>
          </cell>
          <cell r="B2278" t="str">
            <v>P4 W1</v>
          </cell>
          <cell r="C2278" t="str">
            <v>FY20</v>
          </cell>
          <cell r="D2278" t="str">
            <v>Period 4</v>
          </cell>
        </row>
        <row r="2279">
          <cell r="A2279">
            <v>43796</v>
          </cell>
          <cell r="B2279" t="str">
            <v>P4 W1</v>
          </cell>
          <cell r="C2279" t="str">
            <v>FY20</v>
          </cell>
          <cell r="D2279" t="str">
            <v>Period 4</v>
          </cell>
        </row>
        <row r="2280">
          <cell r="A2280">
            <v>43797</v>
          </cell>
          <cell r="B2280" t="str">
            <v>P4 W1</v>
          </cell>
          <cell r="C2280" t="str">
            <v>FY20</v>
          </cell>
          <cell r="D2280" t="str">
            <v>Period 4</v>
          </cell>
        </row>
        <row r="2281">
          <cell r="A2281">
            <v>43798</v>
          </cell>
          <cell r="B2281" t="str">
            <v>P4 W1</v>
          </cell>
          <cell r="C2281" t="str">
            <v>FY20</v>
          </cell>
          <cell r="D2281" t="str">
            <v>Period 4</v>
          </cell>
        </row>
        <row r="2282">
          <cell r="A2282">
            <v>43799</v>
          </cell>
          <cell r="B2282" t="str">
            <v>P4 W1</v>
          </cell>
          <cell r="C2282" t="str">
            <v>FY20</v>
          </cell>
          <cell r="D2282" t="str">
            <v>Period 4</v>
          </cell>
        </row>
        <row r="2283">
          <cell r="A2283">
            <v>43800</v>
          </cell>
          <cell r="B2283" t="str">
            <v>P4 W1</v>
          </cell>
          <cell r="C2283" t="str">
            <v>FY20</v>
          </cell>
          <cell r="D2283" t="str">
            <v>Period 4</v>
          </cell>
        </row>
        <row r="2284">
          <cell r="A2284">
            <v>43801</v>
          </cell>
          <cell r="B2284" t="str">
            <v>P4 W2</v>
          </cell>
          <cell r="C2284" t="str">
            <v>FY20</v>
          </cell>
          <cell r="D2284" t="str">
            <v>Period 4</v>
          </cell>
        </row>
        <row r="2285">
          <cell r="A2285">
            <v>43802</v>
          </cell>
          <cell r="B2285" t="str">
            <v>P4 W2</v>
          </cell>
          <cell r="C2285" t="str">
            <v>FY20</v>
          </cell>
          <cell r="D2285" t="str">
            <v>Period 4</v>
          </cell>
        </row>
        <row r="2286">
          <cell r="A2286">
            <v>43803</v>
          </cell>
          <cell r="B2286" t="str">
            <v>P4 W2</v>
          </cell>
          <cell r="C2286" t="str">
            <v>FY20</v>
          </cell>
          <cell r="D2286" t="str">
            <v>Period 4</v>
          </cell>
        </row>
        <row r="2287">
          <cell r="A2287">
            <v>43804</v>
          </cell>
          <cell r="B2287" t="str">
            <v>P4 W2</v>
          </cell>
          <cell r="C2287" t="str">
            <v>FY20</v>
          </cell>
          <cell r="D2287" t="str">
            <v>Period 4</v>
          </cell>
        </row>
        <row r="2288">
          <cell r="A2288">
            <v>43805</v>
          </cell>
          <cell r="B2288" t="str">
            <v>P4 W2</v>
          </cell>
          <cell r="C2288" t="str">
            <v>FY20</v>
          </cell>
          <cell r="D2288" t="str">
            <v>Period 4</v>
          </cell>
        </row>
        <row r="2289">
          <cell r="A2289">
            <v>43806</v>
          </cell>
          <cell r="B2289" t="str">
            <v>P4 W2</v>
          </cell>
          <cell r="C2289" t="str">
            <v>FY20</v>
          </cell>
          <cell r="D2289" t="str">
            <v>Period 4</v>
          </cell>
        </row>
        <row r="2290">
          <cell r="A2290">
            <v>43807</v>
          </cell>
          <cell r="B2290" t="str">
            <v>P4 W2</v>
          </cell>
          <cell r="C2290" t="str">
            <v>FY20</v>
          </cell>
          <cell r="D2290" t="str">
            <v>Period 4</v>
          </cell>
        </row>
        <row r="2291">
          <cell r="A2291">
            <v>43808</v>
          </cell>
          <cell r="B2291" t="str">
            <v>P4 W3</v>
          </cell>
          <cell r="C2291" t="str">
            <v>FY20</v>
          </cell>
          <cell r="D2291" t="str">
            <v>Period 4</v>
          </cell>
        </row>
        <row r="2292">
          <cell r="A2292">
            <v>43809</v>
          </cell>
          <cell r="B2292" t="str">
            <v>P4 W3</v>
          </cell>
          <cell r="C2292" t="str">
            <v>FY20</v>
          </cell>
          <cell r="D2292" t="str">
            <v>Period 4</v>
          </cell>
        </row>
        <row r="2293">
          <cell r="A2293">
            <v>43810</v>
          </cell>
          <cell r="B2293" t="str">
            <v>P4 W3</v>
          </cell>
          <cell r="C2293" t="str">
            <v>FY20</v>
          </cell>
          <cell r="D2293" t="str">
            <v>Period 4</v>
          </cell>
        </row>
        <row r="2294">
          <cell r="A2294">
            <v>43811</v>
          </cell>
          <cell r="B2294" t="str">
            <v>P4 W3</v>
          </cell>
          <cell r="C2294" t="str">
            <v>FY20</v>
          </cell>
          <cell r="D2294" t="str">
            <v>Period 4</v>
          </cell>
        </row>
        <row r="2295">
          <cell r="A2295">
            <v>43812</v>
          </cell>
          <cell r="B2295" t="str">
            <v>P4 W3</v>
          </cell>
          <cell r="C2295" t="str">
            <v>FY20</v>
          </cell>
          <cell r="D2295" t="str">
            <v>Period 4</v>
          </cell>
        </row>
        <row r="2296">
          <cell r="A2296">
            <v>43813</v>
          </cell>
          <cell r="B2296" t="str">
            <v>P4 W3</v>
          </cell>
          <cell r="C2296" t="str">
            <v>FY20</v>
          </cell>
          <cell r="D2296" t="str">
            <v>Period 4</v>
          </cell>
        </row>
        <row r="2297">
          <cell r="A2297">
            <v>43814</v>
          </cell>
          <cell r="B2297" t="str">
            <v>P4 W3</v>
          </cell>
          <cell r="C2297" t="str">
            <v>FY20</v>
          </cell>
          <cell r="D2297" t="str">
            <v>Period 4</v>
          </cell>
        </row>
        <row r="2298">
          <cell r="A2298">
            <v>43815</v>
          </cell>
          <cell r="B2298" t="str">
            <v>P4 W4</v>
          </cell>
          <cell r="C2298" t="str">
            <v>FY20</v>
          </cell>
          <cell r="D2298" t="str">
            <v>Period 4</v>
          </cell>
        </row>
        <row r="2299">
          <cell r="A2299">
            <v>43816</v>
          </cell>
          <cell r="B2299" t="str">
            <v>P4 W4</v>
          </cell>
          <cell r="C2299" t="str">
            <v>FY20</v>
          </cell>
          <cell r="D2299" t="str">
            <v>Period 4</v>
          </cell>
        </row>
        <row r="2300">
          <cell r="A2300">
            <v>43817</v>
          </cell>
          <cell r="B2300" t="str">
            <v>P4 W4</v>
          </cell>
          <cell r="C2300" t="str">
            <v>FY20</v>
          </cell>
          <cell r="D2300" t="str">
            <v>Period 4</v>
          </cell>
        </row>
        <row r="2301">
          <cell r="A2301">
            <v>43818</v>
          </cell>
          <cell r="B2301" t="str">
            <v>P4 W4</v>
          </cell>
          <cell r="C2301" t="str">
            <v>FY20</v>
          </cell>
          <cell r="D2301" t="str">
            <v>Period 4</v>
          </cell>
        </row>
        <row r="2302">
          <cell r="A2302">
            <v>43819</v>
          </cell>
          <cell r="B2302" t="str">
            <v>P4 W4</v>
          </cell>
          <cell r="C2302" t="str">
            <v>FY20</v>
          </cell>
          <cell r="D2302" t="str">
            <v>Period 4</v>
          </cell>
        </row>
        <row r="2303">
          <cell r="A2303">
            <v>43820</v>
          </cell>
          <cell r="B2303" t="str">
            <v>P4 W4</v>
          </cell>
          <cell r="C2303" t="str">
            <v>FY20</v>
          </cell>
          <cell r="D2303" t="str">
            <v>Period 4</v>
          </cell>
        </row>
        <row r="2304">
          <cell r="A2304">
            <v>43821</v>
          </cell>
          <cell r="B2304" t="str">
            <v>P4 W4</v>
          </cell>
          <cell r="C2304" t="str">
            <v>FY20</v>
          </cell>
          <cell r="D2304" t="str">
            <v>Period 4</v>
          </cell>
        </row>
        <row r="2305">
          <cell r="A2305">
            <v>43822</v>
          </cell>
          <cell r="B2305" t="str">
            <v>P5 W1</v>
          </cell>
          <cell r="C2305" t="str">
            <v>FY20</v>
          </cell>
          <cell r="D2305" t="str">
            <v>Period 5</v>
          </cell>
        </row>
        <row r="2306">
          <cell r="A2306">
            <v>43823</v>
          </cell>
          <cell r="B2306" t="str">
            <v>P5 W1</v>
          </cell>
          <cell r="C2306" t="str">
            <v>FY20</v>
          </cell>
          <cell r="D2306" t="str">
            <v>Period 5</v>
          </cell>
        </row>
        <row r="2307">
          <cell r="A2307">
            <v>43824</v>
          </cell>
          <cell r="B2307" t="str">
            <v>P5 W1</v>
          </cell>
          <cell r="C2307" t="str">
            <v>FY20</v>
          </cell>
          <cell r="D2307" t="str">
            <v>Period 5</v>
          </cell>
        </row>
        <row r="2308">
          <cell r="A2308">
            <v>43825</v>
          </cell>
          <cell r="B2308" t="str">
            <v>P5 W1</v>
          </cell>
          <cell r="C2308" t="str">
            <v>FY20</v>
          </cell>
          <cell r="D2308" t="str">
            <v>Period 5</v>
          </cell>
        </row>
        <row r="2309">
          <cell r="A2309">
            <v>43826</v>
          </cell>
          <cell r="B2309" t="str">
            <v>P5 W1</v>
          </cell>
          <cell r="C2309" t="str">
            <v>FY20</v>
          </cell>
          <cell r="D2309" t="str">
            <v>Period 5</v>
          </cell>
        </row>
        <row r="2310">
          <cell r="A2310">
            <v>43827</v>
          </cell>
          <cell r="B2310" t="str">
            <v>P5 W1</v>
          </cell>
          <cell r="C2310" t="str">
            <v>FY20</v>
          </cell>
          <cell r="D2310" t="str">
            <v>Period 5</v>
          </cell>
        </row>
        <row r="2311">
          <cell r="A2311">
            <v>43828</v>
          </cell>
          <cell r="B2311" t="str">
            <v>P5 W1</v>
          </cell>
          <cell r="C2311" t="str">
            <v>FY20</v>
          </cell>
          <cell r="D2311" t="str">
            <v>Period 5</v>
          </cell>
        </row>
        <row r="2312">
          <cell r="A2312">
            <v>43829</v>
          </cell>
          <cell r="B2312" t="str">
            <v>P5 W2</v>
          </cell>
          <cell r="C2312" t="str">
            <v>FY20</v>
          </cell>
          <cell r="D2312" t="str">
            <v>Period 5</v>
          </cell>
        </row>
        <row r="2313">
          <cell r="A2313">
            <v>43830</v>
          </cell>
          <cell r="B2313" t="str">
            <v>P5 W2</v>
          </cell>
          <cell r="C2313" t="str">
            <v>FY20</v>
          </cell>
          <cell r="D2313" t="str">
            <v>Period 5</v>
          </cell>
        </row>
        <row r="2314">
          <cell r="A2314">
            <v>43831</v>
          </cell>
          <cell r="B2314" t="str">
            <v>P5 W2</v>
          </cell>
          <cell r="C2314" t="str">
            <v>FY20</v>
          </cell>
          <cell r="D2314" t="str">
            <v>Period 5</v>
          </cell>
        </row>
        <row r="2315">
          <cell r="A2315">
            <v>43832</v>
          </cell>
          <cell r="B2315" t="str">
            <v>P5 W2</v>
          </cell>
          <cell r="C2315" t="str">
            <v>FY20</v>
          </cell>
          <cell r="D2315" t="str">
            <v>Period 5</v>
          </cell>
        </row>
        <row r="2316">
          <cell r="A2316">
            <v>43833</v>
          </cell>
          <cell r="B2316" t="str">
            <v>P5 W2</v>
          </cell>
          <cell r="C2316" t="str">
            <v>FY20</v>
          </cell>
          <cell r="D2316" t="str">
            <v>Period 5</v>
          </cell>
        </row>
        <row r="2317">
          <cell r="A2317">
            <v>43834</v>
          </cell>
          <cell r="B2317" t="str">
            <v>P5 W2</v>
          </cell>
          <cell r="C2317" t="str">
            <v>FY20</v>
          </cell>
          <cell r="D2317" t="str">
            <v>Period 5</v>
          </cell>
        </row>
        <row r="2318">
          <cell r="A2318">
            <v>43835</v>
          </cell>
          <cell r="B2318" t="str">
            <v>P5 W2</v>
          </cell>
          <cell r="C2318" t="str">
            <v>FY20</v>
          </cell>
          <cell r="D2318" t="str">
            <v>Period 5</v>
          </cell>
        </row>
        <row r="2319">
          <cell r="A2319">
            <v>43836</v>
          </cell>
          <cell r="B2319" t="str">
            <v>P5 W3</v>
          </cell>
          <cell r="C2319" t="str">
            <v>FY20</v>
          </cell>
          <cell r="D2319" t="str">
            <v>Period 5</v>
          </cell>
        </row>
        <row r="2320">
          <cell r="A2320">
            <v>43837</v>
          </cell>
          <cell r="B2320" t="str">
            <v>P5 W3</v>
          </cell>
          <cell r="C2320" t="str">
            <v>FY20</v>
          </cell>
          <cell r="D2320" t="str">
            <v>Period 5</v>
          </cell>
        </row>
        <row r="2321">
          <cell r="A2321">
            <v>43838</v>
          </cell>
          <cell r="B2321" t="str">
            <v>P5 W3</v>
          </cell>
          <cell r="C2321" t="str">
            <v>FY20</v>
          </cell>
          <cell r="D2321" t="str">
            <v>Period 5</v>
          </cell>
        </row>
        <row r="2322">
          <cell r="A2322">
            <v>43839</v>
          </cell>
          <cell r="B2322" t="str">
            <v>P5 W3</v>
          </cell>
          <cell r="C2322" t="str">
            <v>FY20</v>
          </cell>
          <cell r="D2322" t="str">
            <v>Period 5</v>
          </cell>
        </row>
        <row r="2323">
          <cell r="A2323">
            <v>43840</v>
          </cell>
          <cell r="B2323" t="str">
            <v>P5 W3</v>
          </cell>
          <cell r="C2323" t="str">
            <v>FY20</v>
          </cell>
          <cell r="D2323" t="str">
            <v>Period 5</v>
          </cell>
        </row>
        <row r="2324">
          <cell r="A2324">
            <v>43841</v>
          </cell>
          <cell r="B2324" t="str">
            <v>P5 W3</v>
          </cell>
          <cell r="C2324" t="str">
            <v>FY20</v>
          </cell>
          <cell r="D2324" t="str">
            <v>Period 5</v>
          </cell>
        </row>
        <row r="2325">
          <cell r="A2325">
            <v>43842</v>
          </cell>
          <cell r="B2325" t="str">
            <v>P5 W3</v>
          </cell>
          <cell r="C2325" t="str">
            <v>FY20</v>
          </cell>
          <cell r="D2325" t="str">
            <v>Period 5</v>
          </cell>
        </row>
        <row r="2326">
          <cell r="A2326">
            <v>43843</v>
          </cell>
          <cell r="B2326" t="str">
            <v>P5 W4</v>
          </cell>
          <cell r="C2326" t="str">
            <v>FY20</v>
          </cell>
          <cell r="D2326" t="str">
            <v>Period 5</v>
          </cell>
        </row>
        <row r="2327">
          <cell r="A2327">
            <v>43844</v>
          </cell>
          <cell r="B2327" t="str">
            <v>P5 W4</v>
          </cell>
          <cell r="C2327" t="str">
            <v>FY20</v>
          </cell>
          <cell r="D2327" t="str">
            <v>Period 5</v>
          </cell>
        </row>
        <row r="2328">
          <cell r="A2328">
            <v>43845</v>
          </cell>
          <cell r="B2328" t="str">
            <v>P5 W4</v>
          </cell>
          <cell r="C2328" t="str">
            <v>FY20</v>
          </cell>
          <cell r="D2328" t="str">
            <v>Period 5</v>
          </cell>
        </row>
        <row r="2329">
          <cell r="A2329">
            <v>43846</v>
          </cell>
          <cell r="B2329" t="str">
            <v>P5 W4</v>
          </cell>
          <cell r="C2329" t="str">
            <v>FY20</v>
          </cell>
          <cell r="D2329" t="str">
            <v>Period 5</v>
          </cell>
        </row>
        <row r="2330">
          <cell r="A2330">
            <v>43847</v>
          </cell>
          <cell r="B2330" t="str">
            <v>P5 W4</v>
          </cell>
          <cell r="C2330" t="str">
            <v>FY20</v>
          </cell>
          <cell r="D2330" t="str">
            <v>Period 5</v>
          </cell>
        </row>
        <row r="2331">
          <cell r="A2331">
            <v>43848</v>
          </cell>
          <cell r="B2331" t="str">
            <v>P5 W4</v>
          </cell>
          <cell r="C2331" t="str">
            <v>FY20</v>
          </cell>
          <cell r="D2331" t="str">
            <v>Period 5</v>
          </cell>
        </row>
        <row r="2332">
          <cell r="A2332">
            <v>43849</v>
          </cell>
          <cell r="B2332" t="str">
            <v>P5 W4</v>
          </cell>
          <cell r="C2332" t="str">
            <v>FY20</v>
          </cell>
          <cell r="D2332" t="str">
            <v>Period 5</v>
          </cell>
        </row>
        <row r="2333">
          <cell r="A2333">
            <v>43850</v>
          </cell>
          <cell r="B2333" t="str">
            <v>P6 W1</v>
          </cell>
          <cell r="C2333" t="str">
            <v>FY20</v>
          </cell>
          <cell r="D2333" t="str">
            <v>Period 6</v>
          </cell>
        </row>
        <row r="2334">
          <cell r="A2334">
            <v>43851</v>
          </cell>
          <cell r="B2334" t="str">
            <v>P6 W1</v>
          </cell>
          <cell r="C2334" t="str">
            <v>FY20</v>
          </cell>
          <cell r="D2334" t="str">
            <v>Period 6</v>
          </cell>
        </row>
        <row r="2335">
          <cell r="A2335">
            <v>43852</v>
          </cell>
          <cell r="B2335" t="str">
            <v>P6 W1</v>
          </cell>
          <cell r="C2335" t="str">
            <v>FY20</v>
          </cell>
          <cell r="D2335" t="str">
            <v>Period 6</v>
          </cell>
        </row>
        <row r="2336">
          <cell r="A2336">
            <v>43853</v>
          </cell>
          <cell r="B2336" t="str">
            <v>P6 W1</v>
          </cell>
          <cell r="C2336" t="str">
            <v>FY20</v>
          </cell>
          <cell r="D2336" t="str">
            <v>Period 6</v>
          </cell>
        </row>
        <row r="2337">
          <cell r="A2337">
            <v>43854</v>
          </cell>
          <cell r="B2337" t="str">
            <v>P6 W1</v>
          </cell>
          <cell r="C2337" t="str">
            <v>FY20</v>
          </cell>
          <cell r="D2337" t="str">
            <v>Period 6</v>
          </cell>
        </row>
        <row r="2338">
          <cell r="A2338">
            <v>43855</v>
          </cell>
          <cell r="B2338" t="str">
            <v>P6 W1</v>
          </cell>
          <cell r="C2338" t="str">
            <v>FY20</v>
          </cell>
          <cell r="D2338" t="str">
            <v>Period 6</v>
          </cell>
        </row>
        <row r="2339">
          <cell r="A2339">
            <v>43856</v>
          </cell>
          <cell r="B2339" t="str">
            <v>P6 W1</v>
          </cell>
          <cell r="C2339" t="str">
            <v>FY20</v>
          </cell>
          <cell r="D2339" t="str">
            <v>Period 6</v>
          </cell>
        </row>
        <row r="2340">
          <cell r="A2340">
            <v>43857</v>
          </cell>
          <cell r="B2340" t="str">
            <v>P6 W2</v>
          </cell>
          <cell r="C2340" t="str">
            <v>FY20</v>
          </cell>
          <cell r="D2340" t="str">
            <v>Period 6</v>
          </cell>
        </row>
        <row r="2341">
          <cell r="A2341">
            <v>43858</v>
          </cell>
          <cell r="B2341" t="str">
            <v>P6 W2</v>
          </cell>
          <cell r="C2341" t="str">
            <v>FY20</v>
          </cell>
          <cell r="D2341" t="str">
            <v>Period 6</v>
          </cell>
        </row>
        <row r="2342">
          <cell r="A2342">
            <v>43859</v>
          </cell>
          <cell r="B2342" t="str">
            <v>P6 W2</v>
          </cell>
          <cell r="C2342" t="str">
            <v>FY20</v>
          </cell>
          <cell r="D2342" t="str">
            <v>Period 6</v>
          </cell>
        </row>
        <row r="2343">
          <cell r="A2343">
            <v>43860</v>
          </cell>
          <cell r="B2343" t="str">
            <v>P6 W2</v>
          </cell>
          <cell r="C2343" t="str">
            <v>FY20</v>
          </cell>
          <cell r="D2343" t="str">
            <v>Period 6</v>
          </cell>
        </row>
        <row r="2344">
          <cell r="A2344">
            <v>43861</v>
          </cell>
          <cell r="B2344" t="str">
            <v>P6 W2</v>
          </cell>
          <cell r="C2344" t="str">
            <v>FY20</v>
          </cell>
          <cell r="D2344" t="str">
            <v>Period 6</v>
          </cell>
        </row>
        <row r="2345">
          <cell r="A2345">
            <v>43862</v>
          </cell>
          <cell r="B2345" t="str">
            <v>P6 W2</v>
          </cell>
          <cell r="C2345" t="str">
            <v>FY20</v>
          </cell>
          <cell r="D2345" t="str">
            <v>Period 6</v>
          </cell>
        </row>
        <row r="2346">
          <cell r="A2346">
            <v>43863</v>
          </cell>
          <cell r="B2346" t="str">
            <v>P6 W2</v>
          </cell>
          <cell r="C2346" t="str">
            <v>FY20</v>
          </cell>
          <cell r="D2346" t="str">
            <v>Period 6</v>
          </cell>
        </row>
        <row r="2347">
          <cell r="A2347">
            <v>43864</v>
          </cell>
          <cell r="B2347" t="str">
            <v>P6 W3</v>
          </cell>
          <cell r="C2347" t="str">
            <v>FY20</v>
          </cell>
          <cell r="D2347" t="str">
            <v>Period 6</v>
          </cell>
        </row>
        <row r="2348">
          <cell r="A2348">
            <v>43865</v>
          </cell>
          <cell r="B2348" t="str">
            <v>P6 W3</v>
          </cell>
          <cell r="C2348" t="str">
            <v>FY20</v>
          </cell>
          <cell r="D2348" t="str">
            <v>Period 6</v>
          </cell>
        </row>
        <row r="2349">
          <cell r="A2349">
            <v>43866</v>
          </cell>
          <cell r="B2349" t="str">
            <v>P6 W3</v>
          </cell>
          <cell r="C2349" t="str">
            <v>FY20</v>
          </cell>
          <cell r="D2349" t="str">
            <v>Period 6</v>
          </cell>
        </row>
        <row r="2350">
          <cell r="A2350">
            <v>43867</v>
          </cell>
          <cell r="B2350" t="str">
            <v>P6 W3</v>
          </cell>
          <cell r="C2350" t="str">
            <v>FY20</v>
          </cell>
          <cell r="D2350" t="str">
            <v>Period 6</v>
          </cell>
        </row>
        <row r="2351">
          <cell r="A2351">
            <v>43868</v>
          </cell>
          <cell r="B2351" t="str">
            <v>P6 W3</v>
          </cell>
          <cell r="C2351" t="str">
            <v>FY20</v>
          </cell>
          <cell r="D2351" t="str">
            <v>Period 6</v>
          </cell>
        </row>
        <row r="2352">
          <cell r="A2352">
            <v>43869</v>
          </cell>
          <cell r="B2352" t="str">
            <v>P6 W3</v>
          </cell>
          <cell r="C2352" t="str">
            <v>FY20</v>
          </cell>
          <cell r="D2352" t="str">
            <v>Period 6</v>
          </cell>
        </row>
        <row r="2353">
          <cell r="A2353">
            <v>43870</v>
          </cell>
          <cell r="B2353" t="str">
            <v>P6 W3</v>
          </cell>
          <cell r="C2353" t="str">
            <v>FY20</v>
          </cell>
          <cell r="D2353" t="str">
            <v>Period 6</v>
          </cell>
        </row>
        <row r="2354">
          <cell r="A2354">
            <v>43871</v>
          </cell>
          <cell r="B2354" t="str">
            <v>P6 W4</v>
          </cell>
          <cell r="C2354" t="str">
            <v>FY20</v>
          </cell>
          <cell r="D2354" t="str">
            <v>Period 6</v>
          </cell>
        </row>
        <row r="2355">
          <cell r="A2355">
            <v>43872</v>
          </cell>
          <cell r="B2355" t="str">
            <v>P6 W4</v>
          </cell>
          <cell r="C2355" t="str">
            <v>FY20</v>
          </cell>
          <cell r="D2355" t="str">
            <v>Period 6</v>
          </cell>
        </row>
        <row r="2356">
          <cell r="A2356">
            <v>43873</v>
          </cell>
          <cell r="B2356" t="str">
            <v>P6 W4</v>
          </cell>
          <cell r="C2356" t="str">
            <v>FY20</v>
          </cell>
          <cell r="D2356" t="str">
            <v>Period 6</v>
          </cell>
        </row>
        <row r="2357">
          <cell r="A2357">
            <v>43874</v>
          </cell>
          <cell r="B2357" t="str">
            <v>P6 W4</v>
          </cell>
          <cell r="C2357" t="str">
            <v>FY20</v>
          </cell>
          <cell r="D2357" t="str">
            <v>Period 6</v>
          </cell>
        </row>
        <row r="2358">
          <cell r="A2358">
            <v>43875</v>
          </cell>
          <cell r="B2358" t="str">
            <v>P6 W4</v>
          </cell>
          <cell r="C2358" t="str">
            <v>FY20</v>
          </cell>
          <cell r="D2358" t="str">
            <v>Period 6</v>
          </cell>
        </row>
        <row r="2359">
          <cell r="A2359">
            <v>43876</v>
          </cell>
          <cell r="B2359" t="str">
            <v>P6 W4</v>
          </cell>
          <cell r="C2359" t="str">
            <v>FY20</v>
          </cell>
          <cell r="D2359" t="str">
            <v>Period 6</v>
          </cell>
        </row>
        <row r="2360">
          <cell r="A2360">
            <v>43877</v>
          </cell>
          <cell r="B2360" t="str">
            <v>P6 W4</v>
          </cell>
          <cell r="C2360" t="str">
            <v>FY20</v>
          </cell>
          <cell r="D2360" t="str">
            <v>Period 6</v>
          </cell>
        </row>
        <row r="2361">
          <cell r="A2361">
            <v>43878</v>
          </cell>
          <cell r="B2361" t="str">
            <v>P7 W1</v>
          </cell>
          <cell r="C2361" t="str">
            <v>FY20</v>
          </cell>
          <cell r="D2361" t="str">
            <v>Period 7</v>
          </cell>
        </row>
        <row r="2362">
          <cell r="A2362">
            <v>43879</v>
          </cell>
          <cell r="B2362" t="str">
            <v>P7 W1</v>
          </cell>
          <cell r="C2362" t="str">
            <v>FY20</v>
          </cell>
          <cell r="D2362" t="str">
            <v>Period 7</v>
          </cell>
        </row>
        <row r="2363">
          <cell r="A2363">
            <v>43880</v>
          </cell>
          <cell r="B2363" t="str">
            <v>P7 W1</v>
          </cell>
          <cell r="C2363" t="str">
            <v>FY20</v>
          </cell>
          <cell r="D2363" t="str">
            <v>Period 7</v>
          </cell>
        </row>
        <row r="2364">
          <cell r="A2364">
            <v>43881</v>
          </cell>
          <cell r="B2364" t="str">
            <v>P7 W1</v>
          </cell>
          <cell r="C2364" t="str">
            <v>FY20</v>
          </cell>
          <cell r="D2364" t="str">
            <v>Period 7</v>
          </cell>
        </row>
        <row r="2365">
          <cell r="A2365">
            <v>43882</v>
          </cell>
          <cell r="B2365" t="str">
            <v>P7 W1</v>
          </cell>
          <cell r="C2365" t="str">
            <v>FY20</v>
          </cell>
          <cell r="D2365" t="str">
            <v>Period 7</v>
          </cell>
        </row>
        <row r="2366">
          <cell r="A2366">
            <v>43883</v>
          </cell>
          <cell r="B2366" t="str">
            <v>P7 W1</v>
          </cell>
          <cell r="C2366" t="str">
            <v>FY20</v>
          </cell>
          <cell r="D2366" t="str">
            <v>Period 7</v>
          </cell>
        </row>
        <row r="2367">
          <cell r="A2367">
            <v>43884</v>
          </cell>
          <cell r="B2367" t="str">
            <v>P7 W1</v>
          </cell>
          <cell r="C2367" t="str">
            <v>FY20</v>
          </cell>
          <cell r="D2367" t="str">
            <v>Period 7</v>
          </cell>
        </row>
        <row r="2368">
          <cell r="A2368">
            <v>43885</v>
          </cell>
          <cell r="B2368" t="str">
            <v>P7 W2</v>
          </cell>
          <cell r="C2368" t="str">
            <v>FY20</v>
          </cell>
          <cell r="D2368" t="str">
            <v>Period 7</v>
          </cell>
        </row>
        <row r="2369">
          <cell r="A2369">
            <v>43886</v>
          </cell>
          <cell r="B2369" t="str">
            <v>P7 W2</v>
          </cell>
          <cell r="C2369" t="str">
            <v>FY20</v>
          </cell>
          <cell r="D2369" t="str">
            <v>Period 7</v>
          </cell>
        </row>
        <row r="2370">
          <cell r="A2370">
            <v>43887</v>
          </cell>
          <cell r="B2370" t="str">
            <v>P7 W2</v>
          </cell>
          <cell r="C2370" t="str">
            <v>FY20</v>
          </cell>
          <cell r="D2370" t="str">
            <v>Period 7</v>
          </cell>
        </row>
        <row r="2371">
          <cell r="A2371">
            <v>43888</v>
          </cell>
          <cell r="B2371" t="str">
            <v>P7 W2</v>
          </cell>
          <cell r="C2371" t="str">
            <v>FY20</v>
          </cell>
          <cell r="D2371" t="str">
            <v>Period 7</v>
          </cell>
        </row>
        <row r="2372">
          <cell r="A2372">
            <v>43889</v>
          </cell>
          <cell r="B2372" t="str">
            <v>P7 W2</v>
          </cell>
          <cell r="C2372" t="str">
            <v>FY20</v>
          </cell>
          <cell r="D2372" t="str">
            <v>Period 7</v>
          </cell>
        </row>
        <row r="2373">
          <cell r="A2373">
            <v>43890</v>
          </cell>
          <cell r="B2373" t="str">
            <v>P7 W2</v>
          </cell>
          <cell r="C2373" t="str">
            <v>FY20</v>
          </cell>
          <cell r="D2373" t="str">
            <v>Period 7</v>
          </cell>
        </row>
        <row r="2374">
          <cell r="A2374">
            <v>43891</v>
          </cell>
          <cell r="B2374" t="str">
            <v>P7 W2</v>
          </cell>
          <cell r="C2374" t="str">
            <v>FY20</v>
          </cell>
          <cell r="D2374" t="str">
            <v>Period 7</v>
          </cell>
        </row>
        <row r="2375">
          <cell r="A2375">
            <v>43892</v>
          </cell>
          <cell r="B2375" t="str">
            <v>P7 W3</v>
          </cell>
          <cell r="C2375" t="str">
            <v>FY20</v>
          </cell>
          <cell r="D2375" t="str">
            <v>Period 7</v>
          </cell>
        </row>
        <row r="2376">
          <cell r="A2376">
            <v>43893</v>
          </cell>
          <cell r="B2376" t="str">
            <v>P7 W3</v>
          </cell>
          <cell r="C2376" t="str">
            <v>FY20</v>
          </cell>
          <cell r="D2376" t="str">
            <v>Period 7</v>
          </cell>
        </row>
        <row r="2377">
          <cell r="A2377">
            <v>43894</v>
          </cell>
          <cell r="B2377" t="str">
            <v>P7 W3</v>
          </cell>
          <cell r="C2377" t="str">
            <v>FY20</v>
          </cell>
          <cell r="D2377" t="str">
            <v>Period 7</v>
          </cell>
        </row>
        <row r="2378">
          <cell r="A2378">
            <v>43895</v>
          </cell>
          <cell r="B2378" t="str">
            <v>P7 W3</v>
          </cell>
          <cell r="C2378" t="str">
            <v>FY20</v>
          </cell>
          <cell r="D2378" t="str">
            <v>Period 7</v>
          </cell>
        </row>
        <row r="2379">
          <cell r="A2379">
            <v>43896</v>
          </cell>
          <cell r="B2379" t="str">
            <v>P7 W3</v>
          </cell>
          <cell r="C2379" t="str">
            <v>FY20</v>
          </cell>
          <cell r="D2379" t="str">
            <v>Period 7</v>
          </cell>
        </row>
        <row r="2380">
          <cell r="A2380">
            <v>43897</v>
          </cell>
          <cell r="B2380" t="str">
            <v>P7 W3</v>
          </cell>
          <cell r="C2380" t="str">
            <v>FY20</v>
          </cell>
          <cell r="D2380" t="str">
            <v>Period 7</v>
          </cell>
        </row>
        <row r="2381">
          <cell r="A2381">
            <v>43898</v>
          </cell>
          <cell r="B2381" t="str">
            <v>P7 W3</v>
          </cell>
          <cell r="C2381" t="str">
            <v>FY20</v>
          </cell>
          <cell r="D2381" t="str">
            <v>Period 7</v>
          </cell>
        </row>
        <row r="2382">
          <cell r="A2382">
            <v>43899</v>
          </cell>
          <cell r="B2382" t="str">
            <v>P7 W4</v>
          </cell>
          <cell r="C2382" t="str">
            <v>FY20</v>
          </cell>
          <cell r="D2382" t="str">
            <v>Period 7</v>
          </cell>
        </row>
        <row r="2383">
          <cell r="A2383">
            <v>43900</v>
          </cell>
          <cell r="B2383" t="str">
            <v>P7 W4</v>
          </cell>
          <cell r="C2383" t="str">
            <v>FY20</v>
          </cell>
          <cell r="D2383" t="str">
            <v>Period 7</v>
          </cell>
        </row>
        <row r="2384">
          <cell r="A2384">
            <v>43901</v>
          </cell>
          <cell r="B2384" t="str">
            <v>P7 W4</v>
          </cell>
          <cell r="C2384" t="str">
            <v>FY20</v>
          </cell>
          <cell r="D2384" t="str">
            <v>Period 7</v>
          </cell>
        </row>
        <row r="2385">
          <cell r="A2385">
            <v>43902</v>
          </cell>
          <cell r="B2385" t="str">
            <v>P7 W4</v>
          </cell>
          <cell r="C2385" t="str">
            <v>FY20</v>
          </cell>
          <cell r="D2385" t="str">
            <v>Period 7</v>
          </cell>
        </row>
        <row r="2386">
          <cell r="A2386">
            <v>43903</v>
          </cell>
          <cell r="B2386" t="str">
            <v>P7 W4</v>
          </cell>
          <cell r="C2386" t="str">
            <v>FY20</v>
          </cell>
          <cell r="D2386" t="str">
            <v>Period 7</v>
          </cell>
        </row>
        <row r="2387">
          <cell r="A2387">
            <v>43904</v>
          </cell>
          <cell r="B2387" t="str">
            <v>P7 W4</v>
          </cell>
          <cell r="C2387" t="str">
            <v>FY20</v>
          </cell>
          <cell r="D2387" t="str">
            <v>Period 7</v>
          </cell>
        </row>
        <row r="2388">
          <cell r="A2388">
            <v>43905</v>
          </cell>
          <cell r="B2388" t="str">
            <v>P7 W4</v>
          </cell>
          <cell r="C2388" t="str">
            <v>FY20</v>
          </cell>
          <cell r="D2388" t="str">
            <v>Period 7</v>
          </cell>
        </row>
        <row r="2389">
          <cell r="A2389">
            <v>43906</v>
          </cell>
          <cell r="B2389" t="str">
            <v>P8 W1</v>
          </cell>
          <cell r="C2389" t="str">
            <v>FY20</v>
          </cell>
          <cell r="D2389" t="str">
            <v>Period 8</v>
          </cell>
        </row>
        <row r="2390">
          <cell r="A2390">
            <v>43907</v>
          </cell>
          <cell r="B2390" t="str">
            <v>P8 W1</v>
          </cell>
          <cell r="C2390" t="str">
            <v>FY20</v>
          </cell>
          <cell r="D2390" t="str">
            <v>Period 8</v>
          </cell>
        </row>
        <row r="2391">
          <cell r="A2391">
            <v>43908</v>
          </cell>
          <cell r="B2391" t="str">
            <v>P8 W1</v>
          </cell>
          <cell r="C2391" t="str">
            <v>FY20</v>
          </cell>
          <cell r="D2391" t="str">
            <v>Period 8</v>
          </cell>
        </row>
        <row r="2392">
          <cell r="A2392">
            <v>43909</v>
          </cell>
          <cell r="B2392" t="str">
            <v>P8 W1</v>
          </cell>
          <cell r="C2392" t="str">
            <v>FY20</v>
          </cell>
          <cell r="D2392" t="str">
            <v>Period 8</v>
          </cell>
        </row>
        <row r="2393">
          <cell r="A2393">
            <v>43910</v>
          </cell>
          <cell r="B2393" t="str">
            <v>P8 W1</v>
          </cell>
          <cell r="C2393" t="str">
            <v>FY20</v>
          </cell>
          <cell r="D2393" t="str">
            <v>Period 8</v>
          </cell>
        </row>
        <row r="2394">
          <cell r="A2394">
            <v>43911</v>
          </cell>
          <cell r="B2394" t="str">
            <v>P8 W1</v>
          </cell>
          <cell r="C2394" t="str">
            <v>FY20</v>
          </cell>
          <cell r="D2394" t="str">
            <v>Period 8</v>
          </cell>
        </row>
        <row r="2395">
          <cell r="A2395">
            <v>43912</v>
          </cell>
          <cell r="B2395" t="str">
            <v>P8 W1</v>
          </cell>
          <cell r="C2395" t="str">
            <v>FY20</v>
          </cell>
          <cell r="D2395" t="str">
            <v>Period 8</v>
          </cell>
        </row>
        <row r="2396">
          <cell r="A2396">
            <v>43913</v>
          </cell>
          <cell r="B2396" t="str">
            <v>P8 W2</v>
          </cell>
          <cell r="C2396" t="str">
            <v>FY20</v>
          </cell>
          <cell r="D2396" t="str">
            <v>Period 8</v>
          </cell>
        </row>
        <row r="2397">
          <cell r="A2397">
            <v>43914</v>
          </cell>
          <cell r="B2397" t="str">
            <v>P8 W2</v>
          </cell>
          <cell r="C2397" t="str">
            <v>FY20</v>
          </cell>
          <cell r="D2397" t="str">
            <v>Period 8</v>
          </cell>
        </row>
        <row r="2398">
          <cell r="A2398">
            <v>43915</v>
          </cell>
          <cell r="B2398" t="str">
            <v>P8 W2</v>
          </cell>
          <cell r="C2398" t="str">
            <v>FY20</v>
          </cell>
          <cell r="D2398" t="str">
            <v>Period 8</v>
          </cell>
        </row>
        <row r="2399">
          <cell r="A2399">
            <v>43916</v>
          </cell>
          <cell r="B2399" t="str">
            <v>P8 W2</v>
          </cell>
          <cell r="C2399" t="str">
            <v>FY20</v>
          </cell>
          <cell r="D2399" t="str">
            <v>Period 8</v>
          </cell>
        </row>
        <row r="2400">
          <cell r="A2400">
            <v>43917</v>
          </cell>
          <cell r="B2400" t="str">
            <v>P8 W2</v>
          </cell>
          <cell r="C2400" t="str">
            <v>FY20</v>
          </cell>
          <cell r="D2400" t="str">
            <v>Period 8</v>
          </cell>
        </row>
        <row r="2401">
          <cell r="A2401">
            <v>43918</v>
          </cell>
          <cell r="B2401" t="str">
            <v>P8 W2</v>
          </cell>
          <cell r="C2401" t="str">
            <v>FY20</v>
          </cell>
          <cell r="D2401" t="str">
            <v>Period 8</v>
          </cell>
        </row>
        <row r="2402">
          <cell r="A2402">
            <v>43919</v>
          </cell>
          <cell r="B2402" t="str">
            <v>P8 W2</v>
          </cell>
          <cell r="C2402" t="str">
            <v>FY20</v>
          </cell>
          <cell r="D2402" t="str">
            <v>Period 8</v>
          </cell>
        </row>
        <row r="2403">
          <cell r="A2403">
            <v>43920</v>
          </cell>
          <cell r="B2403" t="str">
            <v>P8 W3</v>
          </cell>
          <cell r="C2403" t="str">
            <v>FY20</v>
          </cell>
          <cell r="D2403" t="str">
            <v>Period 8</v>
          </cell>
        </row>
        <row r="2404">
          <cell r="A2404">
            <v>43921</v>
          </cell>
          <cell r="B2404" t="str">
            <v>P8 W3</v>
          </cell>
          <cell r="C2404" t="str">
            <v>FY20</v>
          </cell>
          <cell r="D2404" t="str">
            <v>Period 8</v>
          </cell>
        </row>
        <row r="2405">
          <cell r="A2405">
            <v>43922</v>
          </cell>
          <cell r="B2405" t="str">
            <v>P8 W3</v>
          </cell>
          <cell r="C2405" t="str">
            <v>FY20</v>
          </cell>
          <cell r="D2405" t="str">
            <v>Period 8</v>
          </cell>
        </row>
        <row r="2406">
          <cell r="A2406">
            <v>43923</v>
          </cell>
          <cell r="B2406" t="str">
            <v>P8 W3</v>
          </cell>
          <cell r="C2406" t="str">
            <v>FY20</v>
          </cell>
          <cell r="D2406" t="str">
            <v>Period 8</v>
          </cell>
        </row>
        <row r="2407">
          <cell r="A2407">
            <v>43924</v>
          </cell>
          <cell r="B2407" t="str">
            <v>P8 W3</v>
          </cell>
          <cell r="C2407" t="str">
            <v>FY20</v>
          </cell>
          <cell r="D2407" t="str">
            <v>Period 8</v>
          </cell>
        </row>
        <row r="2408">
          <cell r="A2408">
            <v>43925</v>
          </cell>
          <cell r="B2408" t="str">
            <v>P8 W3</v>
          </cell>
          <cell r="C2408" t="str">
            <v>FY20</v>
          </cell>
          <cell r="D2408" t="str">
            <v>Period 8</v>
          </cell>
        </row>
        <row r="2409">
          <cell r="A2409">
            <v>43926</v>
          </cell>
          <cell r="B2409" t="str">
            <v>P8 W3</v>
          </cell>
          <cell r="C2409" t="str">
            <v>FY20</v>
          </cell>
          <cell r="D2409" t="str">
            <v>Period 8</v>
          </cell>
        </row>
        <row r="2410">
          <cell r="A2410">
            <v>43927</v>
          </cell>
          <cell r="B2410" t="str">
            <v>P8 W4</v>
          </cell>
          <cell r="C2410" t="str">
            <v>FY20</v>
          </cell>
          <cell r="D2410" t="str">
            <v>Period 8</v>
          </cell>
        </row>
        <row r="2411">
          <cell r="A2411">
            <v>43928</v>
          </cell>
          <cell r="B2411" t="str">
            <v>P8 W4</v>
          </cell>
          <cell r="C2411" t="str">
            <v>FY20</v>
          </cell>
          <cell r="D2411" t="str">
            <v>Period 8</v>
          </cell>
        </row>
        <row r="2412">
          <cell r="A2412">
            <v>43929</v>
          </cell>
          <cell r="B2412" t="str">
            <v>P8 W4</v>
          </cell>
          <cell r="C2412" t="str">
            <v>FY20</v>
          </cell>
          <cell r="D2412" t="str">
            <v>Period 8</v>
          </cell>
        </row>
        <row r="2413">
          <cell r="A2413">
            <v>43930</v>
          </cell>
          <cell r="B2413" t="str">
            <v>P8 W4</v>
          </cell>
          <cell r="C2413" t="str">
            <v>FY20</v>
          </cell>
          <cell r="D2413" t="str">
            <v>Period 8</v>
          </cell>
        </row>
        <row r="2414">
          <cell r="A2414">
            <v>43931</v>
          </cell>
          <cell r="B2414" t="str">
            <v>P8 W4</v>
          </cell>
          <cell r="C2414" t="str">
            <v>FY20</v>
          </cell>
          <cell r="D2414" t="str">
            <v>Period 8</v>
          </cell>
        </row>
        <row r="2415">
          <cell r="A2415">
            <v>43932</v>
          </cell>
          <cell r="B2415" t="str">
            <v>P8 W4</v>
          </cell>
          <cell r="C2415" t="str">
            <v>FY20</v>
          </cell>
          <cell r="D2415" t="str">
            <v>Period 8</v>
          </cell>
        </row>
        <row r="2416">
          <cell r="A2416">
            <v>43933</v>
          </cell>
          <cell r="B2416" t="str">
            <v>P8 W4</v>
          </cell>
          <cell r="C2416" t="str">
            <v>FY20</v>
          </cell>
          <cell r="D2416" t="str">
            <v>Period 8</v>
          </cell>
        </row>
        <row r="2417">
          <cell r="A2417">
            <v>43934</v>
          </cell>
          <cell r="B2417" t="str">
            <v>P9 W1</v>
          </cell>
          <cell r="C2417" t="str">
            <v>FY20</v>
          </cell>
          <cell r="D2417" t="str">
            <v>Period 9</v>
          </cell>
        </row>
        <row r="2418">
          <cell r="A2418">
            <v>43935</v>
          </cell>
          <cell r="B2418" t="str">
            <v>P9 W1</v>
          </cell>
          <cell r="C2418" t="str">
            <v>FY20</v>
          </cell>
          <cell r="D2418" t="str">
            <v>Period 9</v>
          </cell>
        </row>
        <row r="2419">
          <cell r="A2419">
            <v>43936</v>
          </cell>
          <cell r="B2419" t="str">
            <v>P9 W1</v>
          </cell>
          <cell r="C2419" t="str">
            <v>FY20</v>
          </cell>
          <cell r="D2419" t="str">
            <v>Period 9</v>
          </cell>
        </row>
        <row r="2420">
          <cell r="A2420">
            <v>43937</v>
          </cell>
          <cell r="B2420" t="str">
            <v>P9 W1</v>
          </cell>
          <cell r="C2420" t="str">
            <v>FY20</v>
          </cell>
          <cell r="D2420" t="str">
            <v>Period 9</v>
          </cell>
        </row>
        <row r="2421">
          <cell r="A2421">
            <v>43938</v>
          </cell>
          <cell r="B2421" t="str">
            <v>P9 W1</v>
          </cell>
          <cell r="C2421" t="str">
            <v>FY20</v>
          </cell>
          <cell r="D2421" t="str">
            <v>Period 9</v>
          </cell>
        </row>
        <row r="2422">
          <cell r="A2422">
            <v>43939</v>
          </cell>
          <cell r="B2422" t="str">
            <v>P9 W1</v>
          </cell>
          <cell r="C2422" t="str">
            <v>FY20</v>
          </cell>
          <cell r="D2422" t="str">
            <v>Period 9</v>
          </cell>
        </row>
        <row r="2423">
          <cell r="A2423">
            <v>43940</v>
          </cell>
          <cell r="B2423" t="str">
            <v>P9 W1</v>
          </cell>
          <cell r="C2423" t="str">
            <v>FY20</v>
          </cell>
          <cell r="D2423" t="str">
            <v>Period 9</v>
          </cell>
        </row>
        <row r="2424">
          <cell r="A2424">
            <v>43941</v>
          </cell>
          <cell r="B2424" t="str">
            <v>P9 W2</v>
          </cell>
          <cell r="C2424" t="str">
            <v>FY20</v>
          </cell>
          <cell r="D2424" t="str">
            <v>Period 9</v>
          </cell>
        </row>
        <row r="2425">
          <cell r="A2425">
            <v>43942</v>
          </cell>
          <cell r="B2425" t="str">
            <v>P9 W2</v>
          </cell>
          <cell r="C2425" t="str">
            <v>FY20</v>
          </cell>
          <cell r="D2425" t="str">
            <v>Period 9</v>
          </cell>
        </row>
        <row r="2426">
          <cell r="A2426">
            <v>43943</v>
          </cell>
          <cell r="B2426" t="str">
            <v>P9 W2</v>
          </cell>
          <cell r="C2426" t="str">
            <v>FY20</v>
          </cell>
          <cell r="D2426" t="str">
            <v>Period 9</v>
          </cell>
        </row>
        <row r="2427">
          <cell r="A2427">
            <v>43944</v>
          </cell>
          <cell r="B2427" t="str">
            <v>P9 W2</v>
          </cell>
          <cell r="C2427" t="str">
            <v>FY20</v>
          </cell>
          <cell r="D2427" t="str">
            <v>Period 9</v>
          </cell>
        </row>
        <row r="2428">
          <cell r="A2428">
            <v>43945</v>
          </cell>
          <cell r="B2428" t="str">
            <v>P9 W2</v>
          </cell>
          <cell r="C2428" t="str">
            <v>FY20</v>
          </cell>
          <cell r="D2428" t="str">
            <v>Period 9</v>
          </cell>
        </row>
        <row r="2429">
          <cell r="A2429">
            <v>43946</v>
          </cell>
          <cell r="B2429" t="str">
            <v>P9 W2</v>
          </cell>
          <cell r="C2429" t="str">
            <v>FY20</v>
          </cell>
          <cell r="D2429" t="str">
            <v>Period 9</v>
          </cell>
        </row>
        <row r="2430">
          <cell r="A2430">
            <v>43947</v>
          </cell>
          <cell r="B2430" t="str">
            <v>P9 W2</v>
          </cell>
          <cell r="C2430" t="str">
            <v>FY20</v>
          </cell>
          <cell r="D2430" t="str">
            <v>Period 9</v>
          </cell>
        </row>
        <row r="2431">
          <cell r="A2431">
            <v>43948</v>
          </cell>
          <cell r="B2431" t="str">
            <v>P9 W3</v>
          </cell>
          <cell r="C2431" t="str">
            <v>FY20</v>
          </cell>
          <cell r="D2431" t="str">
            <v>Period 9</v>
          </cell>
        </row>
        <row r="2432">
          <cell r="A2432">
            <v>43949</v>
          </cell>
          <cell r="B2432" t="str">
            <v>P9 W3</v>
          </cell>
          <cell r="C2432" t="str">
            <v>FY20</v>
          </cell>
          <cell r="D2432" t="str">
            <v>Period 9</v>
          </cell>
        </row>
        <row r="2433">
          <cell r="A2433">
            <v>43950</v>
          </cell>
          <cell r="B2433" t="str">
            <v>P9 W3</v>
          </cell>
          <cell r="C2433" t="str">
            <v>FY20</v>
          </cell>
          <cell r="D2433" t="str">
            <v>Period 9</v>
          </cell>
        </row>
        <row r="2434">
          <cell r="A2434">
            <v>43951</v>
          </cell>
          <cell r="B2434" t="str">
            <v>P9 W3</v>
          </cell>
          <cell r="C2434" t="str">
            <v>FY20</v>
          </cell>
          <cell r="D2434" t="str">
            <v>Period 9</v>
          </cell>
        </row>
        <row r="2435">
          <cell r="A2435">
            <v>43952</v>
          </cell>
          <cell r="B2435" t="str">
            <v>P9 W3</v>
          </cell>
          <cell r="C2435" t="str">
            <v>FY20</v>
          </cell>
          <cell r="D2435" t="str">
            <v>Period 9</v>
          </cell>
        </row>
        <row r="2436">
          <cell r="A2436">
            <v>43953</v>
          </cell>
          <cell r="B2436" t="str">
            <v>P9 W3</v>
          </cell>
          <cell r="C2436" t="str">
            <v>FY20</v>
          </cell>
          <cell r="D2436" t="str">
            <v>Period 9</v>
          </cell>
        </row>
        <row r="2437">
          <cell r="A2437">
            <v>43954</v>
          </cell>
          <cell r="B2437" t="str">
            <v>P9 W3</v>
          </cell>
          <cell r="C2437" t="str">
            <v>FY20</v>
          </cell>
          <cell r="D2437" t="str">
            <v>Period 9</v>
          </cell>
        </row>
        <row r="2438">
          <cell r="A2438">
            <v>43955</v>
          </cell>
          <cell r="B2438" t="str">
            <v>P9 W4</v>
          </cell>
          <cell r="C2438" t="str">
            <v>FY20</v>
          </cell>
          <cell r="D2438" t="str">
            <v>Period 9</v>
          </cell>
        </row>
        <row r="2439">
          <cell r="A2439">
            <v>43956</v>
          </cell>
          <cell r="B2439" t="str">
            <v>P9 W4</v>
          </cell>
          <cell r="C2439" t="str">
            <v>FY20</v>
          </cell>
          <cell r="D2439" t="str">
            <v>Period 9</v>
          </cell>
        </row>
        <row r="2440">
          <cell r="A2440">
            <v>43957</v>
          </cell>
          <cell r="B2440" t="str">
            <v>P9 W4</v>
          </cell>
          <cell r="C2440" t="str">
            <v>FY20</v>
          </cell>
          <cell r="D2440" t="str">
            <v>Period 9</v>
          </cell>
        </row>
        <row r="2441">
          <cell r="A2441">
            <v>43958</v>
          </cell>
          <cell r="B2441" t="str">
            <v>P9 W4</v>
          </cell>
          <cell r="C2441" t="str">
            <v>FY20</v>
          </cell>
          <cell r="D2441" t="str">
            <v>Period 9</v>
          </cell>
        </row>
        <row r="2442">
          <cell r="A2442">
            <v>43959</v>
          </cell>
          <cell r="B2442" t="str">
            <v>P9 W4</v>
          </cell>
          <cell r="C2442" t="str">
            <v>FY20</v>
          </cell>
          <cell r="D2442" t="str">
            <v>Period 9</v>
          </cell>
        </row>
        <row r="2443">
          <cell r="A2443">
            <v>43960</v>
          </cell>
          <cell r="B2443" t="str">
            <v>P9 W4</v>
          </cell>
          <cell r="C2443" t="str">
            <v>FY20</v>
          </cell>
          <cell r="D2443" t="str">
            <v>Period 9</v>
          </cell>
        </row>
        <row r="2444">
          <cell r="A2444">
            <v>43961</v>
          </cell>
          <cell r="B2444" t="str">
            <v>P9 W4</v>
          </cell>
          <cell r="C2444" t="str">
            <v>FY20</v>
          </cell>
          <cell r="D2444" t="str">
            <v>Period 9</v>
          </cell>
        </row>
        <row r="2445">
          <cell r="A2445">
            <v>43962</v>
          </cell>
          <cell r="B2445" t="str">
            <v>P10 W1</v>
          </cell>
          <cell r="C2445" t="str">
            <v>FY20</v>
          </cell>
          <cell r="D2445" t="str">
            <v>Period 10</v>
          </cell>
        </row>
        <row r="2446">
          <cell r="A2446">
            <v>43963</v>
          </cell>
          <cell r="B2446" t="str">
            <v>P10 W1</v>
          </cell>
          <cell r="C2446" t="str">
            <v>FY20</v>
          </cell>
          <cell r="D2446" t="str">
            <v>Period 10</v>
          </cell>
        </row>
        <row r="2447">
          <cell r="A2447">
            <v>43964</v>
          </cell>
          <cell r="B2447" t="str">
            <v>P10 W1</v>
          </cell>
          <cell r="C2447" t="str">
            <v>FY20</v>
          </cell>
          <cell r="D2447" t="str">
            <v>Period 10</v>
          </cell>
        </row>
        <row r="2448">
          <cell r="A2448">
            <v>43965</v>
          </cell>
          <cell r="B2448" t="str">
            <v>P10 W1</v>
          </cell>
          <cell r="C2448" t="str">
            <v>FY20</v>
          </cell>
          <cell r="D2448" t="str">
            <v>Period 10</v>
          </cell>
        </row>
        <row r="2449">
          <cell r="A2449">
            <v>43966</v>
          </cell>
          <cell r="B2449" t="str">
            <v>P10 W1</v>
          </cell>
          <cell r="C2449" t="str">
            <v>FY20</v>
          </cell>
          <cell r="D2449" t="str">
            <v>Period 10</v>
          </cell>
        </row>
        <row r="2450">
          <cell r="A2450">
            <v>43967</v>
          </cell>
          <cell r="B2450" t="str">
            <v>P10 W1</v>
          </cell>
          <cell r="C2450" t="str">
            <v>FY20</v>
          </cell>
          <cell r="D2450" t="str">
            <v>Period 10</v>
          </cell>
        </row>
        <row r="2451">
          <cell r="A2451">
            <v>43968</v>
          </cell>
          <cell r="B2451" t="str">
            <v>P10 W1</v>
          </cell>
          <cell r="C2451" t="str">
            <v>FY20</v>
          </cell>
          <cell r="D2451" t="str">
            <v>Period 10</v>
          </cell>
        </row>
        <row r="2452">
          <cell r="A2452">
            <v>43969</v>
          </cell>
          <cell r="B2452" t="str">
            <v>P10 W2</v>
          </cell>
          <cell r="C2452" t="str">
            <v>FY20</v>
          </cell>
          <cell r="D2452" t="str">
            <v>Period 10</v>
          </cell>
        </row>
        <row r="2453">
          <cell r="A2453">
            <v>43970</v>
          </cell>
          <cell r="B2453" t="str">
            <v>P10 W2</v>
          </cell>
          <cell r="C2453" t="str">
            <v>FY20</v>
          </cell>
          <cell r="D2453" t="str">
            <v>Period 10</v>
          </cell>
        </row>
        <row r="2454">
          <cell r="A2454">
            <v>43971</v>
          </cell>
          <cell r="B2454" t="str">
            <v>P10 W2</v>
          </cell>
          <cell r="C2454" t="str">
            <v>FY20</v>
          </cell>
          <cell r="D2454" t="str">
            <v>Period 10</v>
          </cell>
        </row>
        <row r="2455">
          <cell r="A2455">
            <v>43972</v>
          </cell>
          <cell r="B2455" t="str">
            <v>P10 W2</v>
          </cell>
          <cell r="C2455" t="str">
            <v>FY20</v>
          </cell>
          <cell r="D2455" t="str">
            <v>Period 10</v>
          </cell>
        </row>
        <row r="2456">
          <cell r="A2456">
            <v>43973</v>
          </cell>
          <cell r="B2456" t="str">
            <v>P10 W2</v>
          </cell>
          <cell r="C2456" t="str">
            <v>FY20</v>
          </cell>
          <cell r="D2456" t="str">
            <v>Period 10</v>
          </cell>
        </row>
        <row r="2457">
          <cell r="A2457">
            <v>43974</v>
          </cell>
          <cell r="B2457" t="str">
            <v>P10 W2</v>
          </cell>
          <cell r="C2457" t="str">
            <v>FY20</v>
          </cell>
          <cell r="D2457" t="str">
            <v>Period 10</v>
          </cell>
        </row>
        <row r="2458">
          <cell r="A2458">
            <v>43975</v>
          </cell>
          <cell r="B2458" t="str">
            <v>P10 W2</v>
          </cell>
          <cell r="C2458" t="str">
            <v>FY20</v>
          </cell>
          <cell r="D2458" t="str">
            <v>Period 10</v>
          </cell>
        </row>
        <row r="2459">
          <cell r="A2459">
            <v>43976</v>
          </cell>
          <cell r="B2459" t="str">
            <v>P10 W3</v>
          </cell>
          <cell r="C2459" t="str">
            <v>FY20</v>
          </cell>
          <cell r="D2459" t="str">
            <v>Period 10</v>
          </cell>
        </row>
        <row r="2460">
          <cell r="A2460">
            <v>43977</v>
          </cell>
          <cell r="B2460" t="str">
            <v>P10 W3</v>
          </cell>
          <cell r="C2460" t="str">
            <v>FY20</v>
          </cell>
          <cell r="D2460" t="str">
            <v>Period 10</v>
          </cell>
        </row>
        <row r="2461">
          <cell r="A2461">
            <v>43978</v>
          </cell>
          <cell r="B2461" t="str">
            <v>P10 W3</v>
          </cell>
          <cell r="C2461" t="str">
            <v>FY20</v>
          </cell>
          <cell r="D2461" t="str">
            <v>Period 10</v>
          </cell>
        </row>
        <row r="2462">
          <cell r="A2462">
            <v>43979</v>
          </cell>
          <cell r="B2462" t="str">
            <v>P10 W3</v>
          </cell>
          <cell r="C2462" t="str">
            <v>FY20</v>
          </cell>
          <cell r="D2462" t="str">
            <v>Period 10</v>
          </cell>
        </row>
        <row r="2463">
          <cell r="A2463">
            <v>43980</v>
          </cell>
          <cell r="B2463" t="str">
            <v>P10 W3</v>
          </cell>
          <cell r="C2463" t="str">
            <v>FY20</v>
          </cell>
          <cell r="D2463" t="str">
            <v>Period 10</v>
          </cell>
        </row>
        <row r="2464">
          <cell r="A2464">
            <v>43981</v>
          </cell>
          <cell r="B2464" t="str">
            <v>P10 W3</v>
          </cell>
          <cell r="C2464" t="str">
            <v>FY20</v>
          </cell>
          <cell r="D2464" t="str">
            <v>Period 10</v>
          </cell>
        </row>
        <row r="2465">
          <cell r="A2465">
            <v>43982</v>
          </cell>
          <cell r="B2465" t="str">
            <v>P10 W3</v>
          </cell>
          <cell r="C2465" t="str">
            <v>FY20</v>
          </cell>
          <cell r="D2465" t="str">
            <v>Period 10</v>
          </cell>
        </row>
        <row r="2466">
          <cell r="A2466">
            <v>43983</v>
          </cell>
          <cell r="B2466" t="str">
            <v>P10 W4</v>
          </cell>
          <cell r="C2466" t="str">
            <v>FY20</v>
          </cell>
          <cell r="D2466" t="str">
            <v>Period 10</v>
          </cell>
        </row>
        <row r="2467">
          <cell r="A2467">
            <v>43984</v>
          </cell>
          <cell r="B2467" t="str">
            <v>P10 W4</v>
          </cell>
          <cell r="C2467" t="str">
            <v>FY20</v>
          </cell>
          <cell r="D2467" t="str">
            <v>Period 10</v>
          </cell>
        </row>
        <row r="2468">
          <cell r="A2468">
            <v>43985</v>
          </cell>
          <cell r="B2468" t="str">
            <v>P10 W4</v>
          </cell>
          <cell r="C2468" t="str">
            <v>FY20</v>
          </cell>
          <cell r="D2468" t="str">
            <v>Period 10</v>
          </cell>
        </row>
        <row r="2469">
          <cell r="A2469">
            <v>43986</v>
          </cell>
          <cell r="B2469" t="str">
            <v>P10 W4</v>
          </cell>
          <cell r="C2469" t="str">
            <v>FY20</v>
          </cell>
          <cell r="D2469" t="str">
            <v>Period 10</v>
          </cell>
        </row>
        <row r="2470">
          <cell r="A2470">
            <v>43987</v>
          </cell>
          <cell r="B2470" t="str">
            <v>P10 W4</v>
          </cell>
          <cell r="C2470" t="str">
            <v>FY20</v>
          </cell>
          <cell r="D2470" t="str">
            <v>Period 10</v>
          </cell>
        </row>
        <row r="2471">
          <cell r="A2471">
            <v>43988</v>
          </cell>
          <cell r="B2471" t="str">
            <v>P10 W4</v>
          </cell>
          <cell r="C2471" t="str">
            <v>FY20</v>
          </cell>
          <cell r="D2471" t="str">
            <v>Period 10</v>
          </cell>
        </row>
        <row r="2472">
          <cell r="A2472">
            <v>43989</v>
          </cell>
          <cell r="B2472" t="str">
            <v>P10 W4</v>
          </cell>
          <cell r="C2472" t="str">
            <v>FY20</v>
          </cell>
          <cell r="D2472" t="str">
            <v>Period 10</v>
          </cell>
        </row>
        <row r="2473">
          <cell r="A2473">
            <v>43990</v>
          </cell>
          <cell r="B2473" t="str">
            <v>P11 W1</v>
          </cell>
          <cell r="C2473" t="str">
            <v>FY20</v>
          </cell>
          <cell r="D2473" t="str">
            <v>Period 11</v>
          </cell>
        </row>
        <row r="2474">
          <cell r="A2474">
            <v>43991</v>
          </cell>
          <cell r="B2474" t="str">
            <v>P11 W1</v>
          </cell>
          <cell r="C2474" t="str">
            <v>FY20</v>
          </cell>
          <cell r="D2474" t="str">
            <v>Period 11</v>
          </cell>
        </row>
        <row r="2475">
          <cell r="A2475">
            <v>43992</v>
          </cell>
          <cell r="B2475" t="str">
            <v>P11 W1</v>
          </cell>
          <cell r="C2475" t="str">
            <v>FY20</v>
          </cell>
          <cell r="D2475" t="str">
            <v>Period 11</v>
          </cell>
        </row>
        <row r="2476">
          <cell r="A2476">
            <v>43993</v>
          </cell>
          <cell r="B2476" t="str">
            <v>P11 W1</v>
          </cell>
          <cell r="C2476" t="str">
            <v>FY20</v>
          </cell>
          <cell r="D2476" t="str">
            <v>Period 11</v>
          </cell>
        </row>
        <row r="2477">
          <cell r="A2477">
            <v>43994</v>
          </cell>
          <cell r="B2477" t="str">
            <v>P11 W1</v>
          </cell>
          <cell r="C2477" t="str">
            <v>FY20</v>
          </cell>
          <cell r="D2477" t="str">
            <v>Period 11</v>
          </cell>
        </row>
        <row r="2478">
          <cell r="A2478">
            <v>43995</v>
          </cell>
          <cell r="B2478" t="str">
            <v>P11 W1</v>
          </cell>
          <cell r="C2478" t="str">
            <v>FY20</v>
          </cell>
          <cell r="D2478" t="str">
            <v>Period 11</v>
          </cell>
        </row>
        <row r="2479">
          <cell r="A2479">
            <v>43996</v>
          </cell>
          <cell r="B2479" t="str">
            <v>P11 W1</v>
          </cell>
          <cell r="C2479" t="str">
            <v>FY20</v>
          </cell>
          <cell r="D2479" t="str">
            <v>Period 11</v>
          </cell>
        </row>
        <row r="2480">
          <cell r="A2480">
            <v>43997</v>
          </cell>
          <cell r="B2480" t="str">
            <v>P11 W2</v>
          </cell>
          <cell r="C2480" t="str">
            <v>FY20</v>
          </cell>
          <cell r="D2480" t="str">
            <v>Period 11</v>
          </cell>
        </row>
        <row r="2481">
          <cell r="A2481">
            <v>43998</v>
          </cell>
          <cell r="B2481" t="str">
            <v>P11 W2</v>
          </cell>
          <cell r="C2481" t="str">
            <v>FY20</v>
          </cell>
          <cell r="D2481" t="str">
            <v>Period 11</v>
          </cell>
        </row>
        <row r="2482">
          <cell r="A2482">
            <v>43999</v>
          </cell>
          <cell r="B2482" t="str">
            <v>P11 W2</v>
          </cell>
          <cell r="C2482" t="str">
            <v>FY20</v>
          </cell>
          <cell r="D2482" t="str">
            <v>Period 11</v>
          </cell>
        </row>
        <row r="2483">
          <cell r="A2483">
            <v>44000</v>
          </cell>
          <cell r="B2483" t="str">
            <v>P11 W2</v>
          </cell>
          <cell r="C2483" t="str">
            <v>FY20</v>
          </cell>
          <cell r="D2483" t="str">
            <v>Period 11</v>
          </cell>
        </row>
        <row r="2484">
          <cell r="A2484">
            <v>44001</v>
          </cell>
          <cell r="B2484" t="str">
            <v>P11 W2</v>
          </cell>
          <cell r="C2484" t="str">
            <v>FY20</v>
          </cell>
          <cell r="D2484" t="str">
            <v>Period 11</v>
          </cell>
        </row>
        <row r="2485">
          <cell r="A2485">
            <v>44002</v>
          </cell>
          <cell r="B2485" t="str">
            <v>P11 W2</v>
          </cell>
          <cell r="C2485" t="str">
            <v>FY20</v>
          </cell>
          <cell r="D2485" t="str">
            <v>Period 11</v>
          </cell>
        </row>
        <row r="2486">
          <cell r="A2486">
            <v>44003</v>
          </cell>
          <cell r="B2486" t="str">
            <v>P11 W2</v>
          </cell>
          <cell r="C2486" t="str">
            <v>FY20</v>
          </cell>
          <cell r="D2486" t="str">
            <v>Period 11</v>
          </cell>
        </row>
        <row r="2487">
          <cell r="A2487">
            <v>44004</v>
          </cell>
          <cell r="B2487" t="str">
            <v>P11 W3</v>
          </cell>
          <cell r="C2487" t="str">
            <v>FY20</v>
          </cell>
          <cell r="D2487" t="str">
            <v>Period 11</v>
          </cell>
        </row>
        <row r="2488">
          <cell r="A2488">
            <v>44005</v>
          </cell>
          <cell r="B2488" t="str">
            <v>P11 W3</v>
          </cell>
          <cell r="C2488" t="str">
            <v>FY20</v>
          </cell>
          <cell r="D2488" t="str">
            <v>Period 11</v>
          </cell>
        </row>
        <row r="2489">
          <cell r="A2489">
            <v>44006</v>
          </cell>
          <cell r="B2489" t="str">
            <v>P11 W3</v>
          </cell>
          <cell r="C2489" t="str">
            <v>FY20</v>
          </cell>
          <cell r="D2489" t="str">
            <v>Period 11</v>
          </cell>
        </row>
        <row r="2490">
          <cell r="A2490">
            <v>44007</v>
          </cell>
          <cell r="B2490" t="str">
            <v>P11 W3</v>
          </cell>
          <cell r="C2490" t="str">
            <v>FY20</v>
          </cell>
          <cell r="D2490" t="str">
            <v>Period 11</v>
          </cell>
        </row>
        <row r="2491">
          <cell r="A2491">
            <v>44008</v>
          </cell>
          <cell r="B2491" t="str">
            <v>P11 W3</v>
          </cell>
          <cell r="C2491" t="str">
            <v>FY20</v>
          </cell>
          <cell r="D2491" t="str">
            <v>Period 11</v>
          </cell>
        </row>
        <row r="2492">
          <cell r="A2492">
            <v>44009</v>
          </cell>
          <cell r="B2492" t="str">
            <v>P11 W3</v>
          </cell>
          <cell r="C2492" t="str">
            <v>FY20</v>
          </cell>
          <cell r="D2492" t="str">
            <v>Period 11</v>
          </cell>
        </row>
        <row r="2493">
          <cell r="A2493">
            <v>44010</v>
          </cell>
          <cell r="B2493" t="str">
            <v>P11 W3</v>
          </cell>
          <cell r="C2493" t="str">
            <v>FY20</v>
          </cell>
          <cell r="D2493" t="str">
            <v>Period 11</v>
          </cell>
        </row>
        <row r="2494">
          <cell r="A2494">
            <v>44011</v>
          </cell>
          <cell r="B2494" t="str">
            <v>P11 W4</v>
          </cell>
          <cell r="C2494" t="str">
            <v>FY20</v>
          </cell>
          <cell r="D2494" t="str">
            <v>Period 11</v>
          </cell>
        </row>
        <row r="2495">
          <cell r="A2495">
            <v>44012</v>
          </cell>
          <cell r="B2495" t="str">
            <v>P11 W4</v>
          </cell>
          <cell r="C2495" t="str">
            <v>FY20</v>
          </cell>
          <cell r="D2495" t="str">
            <v>Period 11</v>
          </cell>
        </row>
        <row r="2496">
          <cell r="A2496">
            <v>44013</v>
          </cell>
          <cell r="B2496" t="str">
            <v>P11 W4</v>
          </cell>
          <cell r="C2496" t="str">
            <v>FY20</v>
          </cell>
          <cell r="D2496" t="str">
            <v>Period 11</v>
          </cell>
        </row>
        <row r="2497">
          <cell r="A2497">
            <v>44014</v>
          </cell>
          <cell r="B2497" t="str">
            <v>P11 W4</v>
          </cell>
          <cell r="C2497" t="str">
            <v>FY20</v>
          </cell>
          <cell r="D2497" t="str">
            <v>Period 11</v>
          </cell>
        </row>
        <row r="2498">
          <cell r="A2498">
            <v>44015</v>
          </cell>
          <cell r="B2498" t="str">
            <v>P11 W4</v>
          </cell>
          <cell r="C2498" t="str">
            <v>FY20</v>
          </cell>
          <cell r="D2498" t="str">
            <v>Period 11</v>
          </cell>
        </row>
        <row r="2499">
          <cell r="A2499">
            <v>44016</v>
          </cell>
          <cell r="B2499" t="str">
            <v>P11 W4</v>
          </cell>
          <cell r="C2499" t="str">
            <v>FY20</v>
          </cell>
          <cell r="D2499" t="str">
            <v>Period 11</v>
          </cell>
        </row>
        <row r="2500">
          <cell r="A2500">
            <v>44017</v>
          </cell>
          <cell r="B2500" t="str">
            <v>P11 W4</v>
          </cell>
          <cell r="C2500" t="str">
            <v>FY20</v>
          </cell>
          <cell r="D2500" t="str">
            <v>Period 11</v>
          </cell>
        </row>
        <row r="2501">
          <cell r="A2501">
            <v>44018</v>
          </cell>
          <cell r="B2501" t="str">
            <v>P12 W1</v>
          </cell>
          <cell r="C2501" t="str">
            <v>FY20</v>
          </cell>
          <cell r="D2501" t="str">
            <v>Period 12</v>
          </cell>
        </row>
        <row r="2502">
          <cell r="A2502">
            <v>44019</v>
          </cell>
          <cell r="B2502" t="str">
            <v>P12 W1</v>
          </cell>
          <cell r="C2502" t="str">
            <v>FY20</v>
          </cell>
          <cell r="D2502" t="str">
            <v>Period 12</v>
          </cell>
        </row>
        <row r="2503">
          <cell r="A2503">
            <v>44020</v>
          </cell>
          <cell r="B2503" t="str">
            <v>P12 W1</v>
          </cell>
          <cell r="C2503" t="str">
            <v>FY20</v>
          </cell>
          <cell r="D2503" t="str">
            <v>Period 12</v>
          </cell>
        </row>
        <row r="2504">
          <cell r="A2504">
            <v>44021</v>
          </cell>
          <cell r="B2504" t="str">
            <v>P12 W1</v>
          </cell>
          <cell r="C2504" t="str">
            <v>FY20</v>
          </cell>
          <cell r="D2504" t="str">
            <v>Period 12</v>
          </cell>
        </row>
        <row r="2505">
          <cell r="A2505">
            <v>44022</v>
          </cell>
          <cell r="B2505" t="str">
            <v>P12 W1</v>
          </cell>
          <cell r="C2505" t="str">
            <v>FY20</v>
          </cell>
          <cell r="D2505" t="str">
            <v>Period 12</v>
          </cell>
        </row>
        <row r="2506">
          <cell r="A2506">
            <v>44023</v>
          </cell>
          <cell r="B2506" t="str">
            <v>P12 W1</v>
          </cell>
          <cell r="C2506" t="str">
            <v>FY20</v>
          </cell>
          <cell r="D2506" t="str">
            <v>Period 12</v>
          </cell>
        </row>
        <row r="2507">
          <cell r="A2507">
            <v>44024</v>
          </cell>
          <cell r="B2507" t="str">
            <v>P12 W1</v>
          </cell>
          <cell r="C2507" t="str">
            <v>FY20</v>
          </cell>
          <cell r="D2507" t="str">
            <v>Period 12</v>
          </cell>
        </row>
        <row r="2508">
          <cell r="A2508">
            <v>44025</v>
          </cell>
          <cell r="B2508" t="str">
            <v>P12 W2</v>
          </cell>
          <cell r="C2508" t="str">
            <v>FY20</v>
          </cell>
          <cell r="D2508" t="str">
            <v>Period 12</v>
          </cell>
        </row>
        <row r="2509">
          <cell r="A2509">
            <v>44026</v>
          </cell>
          <cell r="B2509" t="str">
            <v>P12 W2</v>
          </cell>
          <cell r="C2509" t="str">
            <v>FY20</v>
          </cell>
          <cell r="D2509" t="str">
            <v>Period 12</v>
          </cell>
        </row>
        <row r="2510">
          <cell r="A2510">
            <v>44027</v>
          </cell>
          <cell r="B2510" t="str">
            <v>P12 W2</v>
          </cell>
          <cell r="C2510" t="str">
            <v>FY20</v>
          </cell>
          <cell r="D2510" t="str">
            <v>Period 12</v>
          </cell>
        </row>
        <row r="2511">
          <cell r="A2511">
            <v>44028</v>
          </cell>
          <cell r="B2511" t="str">
            <v>P12 W2</v>
          </cell>
          <cell r="C2511" t="str">
            <v>FY20</v>
          </cell>
          <cell r="D2511" t="str">
            <v>Period 12</v>
          </cell>
        </row>
        <row r="2512">
          <cell r="A2512">
            <v>44029</v>
          </cell>
          <cell r="B2512" t="str">
            <v>P12 W2</v>
          </cell>
          <cell r="C2512" t="str">
            <v>FY20</v>
          </cell>
          <cell r="D2512" t="str">
            <v>Period 12</v>
          </cell>
        </row>
        <row r="2513">
          <cell r="A2513">
            <v>44030</v>
          </cell>
          <cell r="B2513" t="str">
            <v>P12 W2</v>
          </cell>
          <cell r="C2513" t="str">
            <v>FY20</v>
          </cell>
          <cell r="D2513" t="str">
            <v>Period 12</v>
          </cell>
        </row>
        <row r="2514">
          <cell r="A2514">
            <v>44031</v>
          </cell>
          <cell r="B2514" t="str">
            <v>P12 W2</v>
          </cell>
          <cell r="C2514" t="str">
            <v>FY20</v>
          </cell>
          <cell r="D2514" t="str">
            <v>Period 12</v>
          </cell>
        </row>
        <row r="2515">
          <cell r="A2515">
            <v>44032</v>
          </cell>
          <cell r="B2515" t="str">
            <v>P12 W3</v>
          </cell>
          <cell r="C2515" t="str">
            <v>FY20</v>
          </cell>
          <cell r="D2515" t="str">
            <v>Period 12</v>
          </cell>
        </row>
        <row r="2516">
          <cell r="A2516">
            <v>44033</v>
          </cell>
          <cell r="B2516" t="str">
            <v>P12 W3</v>
          </cell>
          <cell r="C2516" t="str">
            <v>FY20</v>
          </cell>
          <cell r="D2516" t="str">
            <v>Period 12</v>
          </cell>
        </row>
        <row r="2517">
          <cell r="A2517">
            <v>44034</v>
          </cell>
          <cell r="B2517" t="str">
            <v>P12 W3</v>
          </cell>
          <cell r="C2517" t="str">
            <v>FY20</v>
          </cell>
          <cell r="D2517" t="str">
            <v>Period 12</v>
          </cell>
        </row>
        <row r="2518">
          <cell r="A2518">
            <v>44035</v>
          </cell>
          <cell r="B2518" t="str">
            <v>P12 W3</v>
          </cell>
          <cell r="C2518" t="str">
            <v>FY20</v>
          </cell>
          <cell r="D2518" t="str">
            <v>Period 12</v>
          </cell>
        </row>
        <row r="2519">
          <cell r="A2519">
            <v>44036</v>
          </cell>
          <cell r="B2519" t="str">
            <v>P12 W3</v>
          </cell>
          <cell r="C2519" t="str">
            <v>FY20</v>
          </cell>
          <cell r="D2519" t="str">
            <v>Period 12</v>
          </cell>
        </row>
        <row r="2520">
          <cell r="A2520">
            <v>44037</v>
          </cell>
          <cell r="B2520" t="str">
            <v>P12 W3</v>
          </cell>
          <cell r="C2520" t="str">
            <v>FY20</v>
          </cell>
          <cell r="D2520" t="str">
            <v>Period 12</v>
          </cell>
        </row>
        <row r="2521">
          <cell r="A2521">
            <v>44038</v>
          </cell>
          <cell r="B2521" t="str">
            <v>P12 W3</v>
          </cell>
          <cell r="C2521" t="str">
            <v>FY20</v>
          </cell>
          <cell r="D2521" t="str">
            <v>Period 12</v>
          </cell>
        </row>
        <row r="2522">
          <cell r="A2522">
            <v>44039</v>
          </cell>
          <cell r="B2522" t="str">
            <v>P12 W4</v>
          </cell>
          <cell r="C2522" t="str">
            <v>FY20</v>
          </cell>
          <cell r="D2522" t="str">
            <v>Period 12</v>
          </cell>
        </row>
        <row r="2523">
          <cell r="A2523">
            <v>44040</v>
          </cell>
          <cell r="B2523" t="str">
            <v>P12 W4</v>
          </cell>
          <cell r="C2523" t="str">
            <v>FY20</v>
          </cell>
          <cell r="D2523" t="str">
            <v>Period 12</v>
          </cell>
        </row>
        <row r="2524">
          <cell r="A2524">
            <v>44041</v>
          </cell>
          <cell r="B2524" t="str">
            <v>P12 W4</v>
          </cell>
          <cell r="C2524" t="str">
            <v>FY20</v>
          </cell>
          <cell r="D2524" t="str">
            <v>Period 12</v>
          </cell>
        </row>
        <row r="2525">
          <cell r="A2525">
            <v>44042</v>
          </cell>
          <cell r="B2525" t="str">
            <v>P12 W4</v>
          </cell>
          <cell r="C2525" t="str">
            <v>FY20</v>
          </cell>
          <cell r="D2525" t="str">
            <v>Period 12</v>
          </cell>
        </row>
        <row r="2526">
          <cell r="A2526">
            <v>44043</v>
          </cell>
          <cell r="B2526" t="str">
            <v>P12 W4</v>
          </cell>
          <cell r="C2526" t="str">
            <v>FY20</v>
          </cell>
          <cell r="D2526" t="str">
            <v>Period 12</v>
          </cell>
        </row>
        <row r="2527">
          <cell r="A2527">
            <v>44044</v>
          </cell>
          <cell r="B2527" t="str">
            <v>P12 W4</v>
          </cell>
          <cell r="C2527" t="str">
            <v>FY20</v>
          </cell>
          <cell r="D2527" t="str">
            <v>Period 12</v>
          </cell>
        </row>
        <row r="2528">
          <cell r="A2528">
            <v>44045</v>
          </cell>
          <cell r="B2528" t="str">
            <v>P12 W4</v>
          </cell>
          <cell r="C2528" t="str">
            <v>FY20</v>
          </cell>
          <cell r="D2528" t="str">
            <v>Period 12</v>
          </cell>
        </row>
        <row r="2529">
          <cell r="A2529">
            <v>44046</v>
          </cell>
          <cell r="B2529" t="str">
            <v>P13 W1</v>
          </cell>
          <cell r="C2529" t="str">
            <v>FY20</v>
          </cell>
          <cell r="D2529" t="str">
            <v>Period 13</v>
          </cell>
        </row>
        <row r="2530">
          <cell r="A2530">
            <v>44047</v>
          </cell>
          <cell r="B2530" t="str">
            <v>P13 W1</v>
          </cell>
          <cell r="C2530" t="str">
            <v>FY20</v>
          </cell>
          <cell r="D2530" t="str">
            <v>Period 13</v>
          </cell>
        </row>
        <row r="2531">
          <cell r="A2531">
            <v>44048</v>
          </cell>
          <cell r="B2531" t="str">
            <v>P13 W1</v>
          </cell>
          <cell r="C2531" t="str">
            <v>FY20</v>
          </cell>
          <cell r="D2531" t="str">
            <v>Period 13</v>
          </cell>
        </row>
        <row r="2532">
          <cell r="A2532">
            <v>44049</v>
          </cell>
          <cell r="B2532" t="str">
            <v>P13 W1</v>
          </cell>
          <cell r="C2532" t="str">
            <v>FY20</v>
          </cell>
          <cell r="D2532" t="str">
            <v>Period 13</v>
          </cell>
        </row>
        <row r="2533">
          <cell r="A2533">
            <v>44050</v>
          </cell>
          <cell r="B2533" t="str">
            <v>P13 W1</v>
          </cell>
          <cell r="C2533" t="str">
            <v>FY20</v>
          </cell>
          <cell r="D2533" t="str">
            <v>Period 13</v>
          </cell>
        </row>
        <row r="2534">
          <cell r="A2534">
            <v>44051</v>
          </cell>
          <cell r="B2534" t="str">
            <v>P13 W1</v>
          </cell>
          <cell r="C2534" t="str">
            <v>FY20</v>
          </cell>
          <cell r="D2534" t="str">
            <v>Period 13</v>
          </cell>
        </row>
        <row r="2535">
          <cell r="A2535">
            <v>44052</v>
          </cell>
          <cell r="B2535" t="str">
            <v>P13 W1</v>
          </cell>
          <cell r="C2535" t="str">
            <v>FY20</v>
          </cell>
          <cell r="D2535" t="str">
            <v>Period 13</v>
          </cell>
        </row>
        <row r="2536">
          <cell r="A2536">
            <v>44053</v>
          </cell>
          <cell r="B2536" t="str">
            <v>P13 W2</v>
          </cell>
          <cell r="C2536" t="str">
            <v>FY20</v>
          </cell>
          <cell r="D2536" t="str">
            <v>Period 13</v>
          </cell>
        </row>
        <row r="2537">
          <cell r="A2537">
            <v>44054</v>
          </cell>
          <cell r="B2537" t="str">
            <v>P13 W2</v>
          </cell>
          <cell r="C2537" t="str">
            <v>FY20</v>
          </cell>
          <cell r="D2537" t="str">
            <v>Period 13</v>
          </cell>
        </row>
        <row r="2538">
          <cell r="A2538">
            <v>44055</v>
          </cell>
          <cell r="B2538" t="str">
            <v>P13 W2</v>
          </cell>
          <cell r="C2538" t="str">
            <v>FY20</v>
          </cell>
          <cell r="D2538" t="str">
            <v>Period 13</v>
          </cell>
        </row>
        <row r="2539">
          <cell r="A2539">
            <v>44056</v>
          </cell>
          <cell r="B2539" t="str">
            <v>P13 W2</v>
          </cell>
          <cell r="C2539" t="str">
            <v>FY20</v>
          </cell>
          <cell r="D2539" t="str">
            <v>Period 13</v>
          </cell>
        </row>
        <row r="2540">
          <cell r="A2540">
            <v>44057</v>
          </cell>
          <cell r="B2540" t="str">
            <v>P13 W2</v>
          </cell>
          <cell r="C2540" t="str">
            <v>FY20</v>
          </cell>
          <cell r="D2540" t="str">
            <v>Period 13</v>
          </cell>
        </row>
        <row r="2541">
          <cell r="A2541">
            <v>44058</v>
          </cell>
          <cell r="B2541" t="str">
            <v>P13 W2</v>
          </cell>
          <cell r="C2541" t="str">
            <v>FY20</v>
          </cell>
          <cell r="D2541" t="str">
            <v>Period 13</v>
          </cell>
        </row>
        <row r="2542">
          <cell r="A2542">
            <v>44059</v>
          </cell>
          <cell r="B2542" t="str">
            <v>P13 W2</v>
          </cell>
          <cell r="C2542" t="str">
            <v>FY20</v>
          </cell>
          <cell r="D2542" t="str">
            <v>Period 13</v>
          </cell>
        </row>
        <row r="2543">
          <cell r="A2543">
            <v>44060</v>
          </cell>
          <cell r="B2543" t="str">
            <v>P13 W3</v>
          </cell>
          <cell r="C2543" t="str">
            <v>FY20</v>
          </cell>
          <cell r="D2543" t="str">
            <v>Period 13</v>
          </cell>
        </row>
        <row r="2544">
          <cell r="A2544">
            <v>44061</v>
          </cell>
          <cell r="B2544" t="str">
            <v>P13 W3</v>
          </cell>
          <cell r="C2544" t="str">
            <v>FY20</v>
          </cell>
          <cell r="D2544" t="str">
            <v>Period 13</v>
          </cell>
        </row>
        <row r="2545">
          <cell r="A2545">
            <v>44062</v>
          </cell>
          <cell r="B2545" t="str">
            <v>P13 W3</v>
          </cell>
          <cell r="C2545" t="str">
            <v>FY20</v>
          </cell>
          <cell r="D2545" t="str">
            <v>Period 13</v>
          </cell>
        </row>
        <row r="2546">
          <cell r="A2546">
            <v>44063</v>
          </cell>
          <cell r="B2546" t="str">
            <v>P13 W3</v>
          </cell>
          <cell r="C2546" t="str">
            <v>FY20</v>
          </cell>
          <cell r="D2546" t="str">
            <v>Period 13</v>
          </cell>
        </row>
        <row r="2547">
          <cell r="A2547">
            <v>44064</v>
          </cell>
          <cell r="B2547" t="str">
            <v>P13 W3</v>
          </cell>
          <cell r="C2547" t="str">
            <v>FY20</v>
          </cell>
          <cell r="D2547" t="str">
            <v>Period 13</v>
          </cell>
        </row>
        <row r="2548">
          <cell r="A2548">
            <v>44065</v>
          </cell>
          <cell r="B2548" t="str">
            <v>P13 W3</v>
          </cell>
          <cell r="C2548" t="str">
            <v>FY20</v>
          </cell>
          <cell r="D2548" t="str">
            <v>Period 13</v>
          </cell>
        </row>
        <row r="2549">
          <cell r="A2549">
            <v>44066</v>
          </cell>
          <cell r="B2549" t="str">
            <v>P13 W3</v>
          </cell>
          <cell r="C2549" t="str">
            <v>FY20</v>
          </cell>
          <cell r="D2549" t="str">
            <v>Period 13</v>
          </cell>
        </row>
        <row r="2550">
          <cell r="A2550">
            <v>44067</v>
          </cell>
          <cell r="B2550" t="str">
            <v>P13 W4</v>
          </cell>
          <cell r="C2550" t="str">
            <v>FY20</v>
          </cell>
          <cell r="D2550" t="str">
            <v>Period 13</v>
          </cell>
        </row>
        <row r="2551">
          <cell r="A2551">
            <v>44068</v>
          </cell>
          <cell r="B2551" t="str">
            <v>P13 W4</v>
          </cell>
          <cell r="C2551" t="str">
            <v>FY20</v>
          </cell>
          <cell r="D2551" t="str">
            <v>Period 13</v>
          </cell>
        </row>
        <row r="2552">
          <cell r="A2552">
            <v>44069</v>
          </cell>
          <cell r="B2552" t="str">
            <v>P13 W4</v>
          </cell>
          <cell r="C2552" t="str">
            <v>FY20</v>
          </cell>
          <cell r="D2552" t="str">
            <v>Period 13</v>
          </cell>
        </row>
        <row r="2553">
          <cell r="A2553">
            <v>44070</v>
          </cell>
          <cell r="B2553" t="str">
            <v>P13 W4</v>
          </cell>
          <cell r="C2553" t="str">
            <v>FY20</v>
          </cell>
          <cell r="D2553" t="str">
            <v>Period 13</v>
          </cell>
        </row>
        <row r="2554">
          <cell r="A2554">
            <v>44071</v>
          </cell>
          <cell r="B2554" t="str">
            <v>P13 W4</v>
          </cell>
          <cell r="C2554" t="str">
            <v>FY20</v>
          </cell>
          <cell r="D2554" t="str">
            <v>Period 13</v>
          </cell>
        </row>
        <row r="2555">
          <cell r="A2555">
            <v>44072</v>
          </cell>
          <cell r="B2555" t="str">
            <v>P13 W4</v>
          </cell>
          <cell r="C2555" t="str">
            <v>FY20</v>
          </cell>
          <cell r="D2555" t="str">
            <v>Period 13</v>
          </cell>
        </row>
        <row r="2556">
          <cell r="A2556">
            <v>44073</v>
          </cell>
          <cell r="B2556" t="str">
            <v>P13 W4</v>
          </cell>
          <cell r="C2556" t="str">
            <v>FY20</v>
          </cell>
          <cell r="D2556" t="str">
            <v>Period 13</v>
          </cell>
        </row>
        <row r="2557">
          <cell r="A2557">
            <v>44074</v>
          </cell>
          <cell r="B2557" t="str">
            <v>P1 W1</v>
          </cell>
          <cell r="C2557" t="str">
            <v>FY21</v>
          </cell>
          <cell r="D2557" t="str">
            <v>Period 1</v>
          </cell>
        </row>
        <row r="2558">
          <cell r="A2558">
            <v>44075</v>
          </cell>
          <cell r="B2558" t="str">
            <v>P1 W1</v>
          </cell>
          <cell r="C2558" t="str">
            <v>FY21</v>
          </cell>
          <cell r="D2558" t="str">
            <v>Period 1</v>
          </cell>
        </row>
        <row r="2559">
          <cell r="A2559">
            <v>44076</v>
          </cell>
          <cell r="B2559" t="str">
            <v>P1 W1</v>
          </cell>
          <cell r="C2559" t="str">
            <v>FY21</v>
          </cell>
          <cell r="D2559" t="str">
            <v>Period 1</v>
          </cell>
        </row>
        <row r="2560">
          <cell r="A2560">
            <v>44077</v>
          </cell>
          <cell r="B2560" t="str">
            <v>P1 W1</v>
          </cell>
          <cell r="C2560" t="str">
            <v>FY21</v>
          </cell>
          <cell r="D2560" t="str">
            <v>Period 1</v>
          </cell>
        </row>
        <row r="2561">
          <cell r="A2561">
            <v>44078</v>
          </cell>
          <cell r="B2561" t="str">
            <v>P1 W1</v>
          </cell>
          <cell r="C2561" t="str">
            <v>FY21</v>
          </cell>
          <cell r="D2561" t="str">
            <v>Period 1</v>
          </cell>
        </row>
        <row r="2562">
          <cell r="A2562">
            <v>44079</v>
          </cell>
          <cell r="B2562" t="str">
            <v>P1 W1</v>
          </cell>
          <cell r="C2562" t="str">
            <v>FY21</v>
          </cell>
          <cell r="D2562" t="str">
            <v>Period 1</v>
          </cell>
        </row>
        <row r="2563">
          <cell r="A2563">
            <v>44080</v>
          </cell>
          <cell r="B2563" t="str">
            <v>P1 W1</v>
          </cell>
          <cell r="C2563" t="str">
            <v>FY21</v>
          </cell>
          <cell r="D2563" t="str">
            <v>Period 1</v>
          </cell>
        </row>
        <row r="2564">
          <cell r="A2564">
            <v>44081</v>
          </cell>
          <cell r="B2564" t="str">
            <v>P1 W2</v>
          </cell>
          <cell r="C2564" t="str">
            <v>FY21</v>
          </cell>
          <cell r="D2564" t="str">
            <v>Period 1</v>
          </cell>
        </row>
        <row r="2565">
          <cell r="A2565">
            <v>44082</v>
          </cell>
          <cell r="B2565" t="str">
            <v>P1 W2</v>
          </cell>
          <cell r="C2565" t="str">
            <v>FY21</v>
          </cell>
          <cell r="D2565" t="str">
            <v>Period 1</v>
          </cell>
        </row>
        <row r="2566">
          <cell r="A2566">
            <v>44083</v>
          </cell>
          <cell r="B2566" t="str">
            <v>P1 W2</v>
          </cell>
          <cell r="C2566" t="str">
            <v>FY21</v>
          </cell>
          <cell r="D2566" t="str">
            <v>Period 1</v>
          </cell>
        </row>
        <row r="2567">
          <cell r="A2567">
            <v>44084</v>
          </cell>
          <cell r="B2567" t="str">
            <v>P1 W2</v>
          </cell>
          <cell r="C2567" t="str">
            <v>FY21</v>
          </cell>
          <cell r="D2567" t="str">
            <v>Period 1</v>
          </cell>
        </row>
        <row r="2568">
          <cell r="A2568">
            <v>44085</v>
          </cell>
          <cell r="B2568" t="str">
            <v>P1 W2</v>
          </cell>
          <cell r="C2568" t="str">
            <v>FY21</v>
          </cell>
          <cell r="D2568" t="str">
            <v>Period 1</v>
          </cell>
        </row>
        <row r="2569">
          <cell r="A2569">
            <v>44086</v>
          </cell>
          <cell r="B2569" t="str">
            <v>P1 W2</v>
          </cell>
          <cell r="C2569" t="str">
            <v>FY21</v>
          </cell>
          <cell r="D2569" t="str">
            <v>Period 1</v>
          </cell>
        </row>
        <row r="2570">
          <cell r="A2570">
            <v>44087</v>
          </cell>
          <cell r="B2570" t="str">
            <v>P1 W2</v>
          </cell>
          <cell r="C2570" t="str">
            <v>FY21</v>
          </cell>
          <cell r="D2570" t="str">
            <v>Period 1</v>
          </cell>
        </row>
        <row r="2571">
          <cell r="A2571">
            <v>44088</v>
          </cell>
          <cell r="B2571" t="str">
            <v>P1 W3</v>
          </cell>
          <cell r="C2571" t="str">
            <v>FY21</v>
          </cell>
          <cell r="D2571" t="str">
            <v>Period 1</v>
          </cell>
        </row>
        <row r="2572">
          <cell r="A2572">
            <v>44089</v>
          </cell>
          <cell r="B2572" t="str">
            <v>P1 W3</v>
          </cell>
          <cell r="C2572" t="str">
            <v>FY21</v>
          </cell>
          <cell r="D2572" t="str">
            <v>Period 1</v>
          </cell>
        </row>
        <row r="2573">
          <cell r="A2573">
            <v>44090</v>
          </cell>
          <cell r="B2573" t="str">
            <v>P1 W3</v>
          </cell>
          <cell r="C2573" t="str">
            <v>FY21</v>
          </cell>
          <cell r="D2573" t="str">
            <v>Period 1</v>
          </cell>
        </row>
        <row r="2574">
          <cell r="A2574">
            <v>44091</v>
          </cell>
          <cell r="B2574" t="str">
            <v>P1 W3</v>
          </cell>
          <cell r="C2574" t="str">
            <v>FY21</v>
          </cell>
          <cell r="D2574" t="str">
            <v>Period 1</v>
          </cell>
        </row>
        <row r="2575">
          <cell r="A2575">
            <v>44092</v>
          </cell>
          <cell r="B2575" t="str">
            <v>P1 W3</v>
          </cell>
          <cell r="C2575" t="str">
            <v>FY21</v>
          </cell>
          <cell r="D2575" t="str">
            <v>Period 1</v>
          </cell>
        </row>
        <row r="2576">
          <cell r="A2576">
            <v>44093</v>
          </cell>
          <cell r="B2576" t="str">
            <v>P1 W3</v>
          </cell>
          <cell r="C2576" t="str">
            <v>FY21</v>
          </cell>
          <cell r="D2576" t="str">
            <v>Period 1</v>
          </cell>
        </row>
        <row r="2577">
          <cell r="A2577">
            <v>44094</v>
          </cell>
          <cell r="B2577" t="str">
            <v>P1 W3</v>
          </cell>
          <cell r="C2577" t="str">
            <v>FY21</v>
          </cell>
          <cell r="D2577" t="str">
            <v>Period 1</v>
          </cell>
        </row>
        <row r="2578">
          <cell r="A2578">
            <v>44095</v>
          </cell>
          <cell r="B2578" t="str">
            <v>P1 W4</v>
          </cell>
          <cell r="C2578" t="str">
            <v>FY21</v>
          </cell>
          <cell r="D2578" t="str">
            <v>Period 1</v>
          </cell>
        </row>
        <row r="2579">
          <cell r="A2579">
            <v>44096</v>
          </cell>
          <cell r="B2579" t="str">
            <v>P1 W4</v>
          </cell>
          <cell r="C2579" t="str">
            <v>FY21</v>
          </cell>
          <cell r="D2579" t="str">
            <v>Period 1</v>
          </cell>
        </row>
        <row r="2580">
          <cell r="A2580">
            <v>44097</v>
          </cell>
          <cell r="B2580" t="str">
            <v>P1 W4</v>
          </cell>
          <cell r="C2580" t="str">
            <v>FY21</v>
          </cell>
          <cell r="D2580" t="str">
            <v>Period 1</v>
          </cell>
        </row>
        <row r="2581">
          <cell r="A2581">
            <v>44098</v>
          </cell>
          <cell r="B2581" t="str">
            <v>P1 W4</v>
          </cell>
          <cell r="C2581" t="str">
            <v>FY21</v>
          </cell>
          <cell r="D2581" t="str">
            <v>Period 1</v>
          </cell>
        </row>
        <row r="2582">
          <cell r="A2582">
            <v>44099</v>
          </cell>
          <cell r="B2582" t="str">
            <v>P1 W4</v>
          </cell>
          <cell r="C2582" t="str">
            <v>FY21</v>
          </cell>
          <cell r="D2582" t="str">
            <v>Period 1</v>
          </cell>
        </row>
        <row r="2583">
          <cell r="A2583">
            <v>44100</v>
          </cell>
          <cell r="B2583" t="str">
            <v>P1 W4</v>
          </cell>
          <cell r="C2583" t="str">
            <v>FY21</v>
          </cell>
          <cell r="D2583" t="str">
            <v>Period 1</v>
          </cell>
        </row>
        <row r="2584">
          <cell r="A2584">
            <v>44101</v>
          </cell>
          <cell r="B2584" t="str">
            <v>P1 W4</v>
          </cell>
          <cell r="C2584" t="str">
            <v>FY21</v>
          </cell>
          <cell r="D2584" t="str">
            <v>Period 1</v>
          </cell>
        </row>
        <row r="2585">
          <cell r="A2585">
            <v>44102</v>
          </cell>
          <cell r="B2585" t="str">
            <v>P2 W1</v>
          </cell>
          <cell r="C2585" t="str">
            <v>FY21</v>
          </cell>
          <cell r="D2585" t="str">
            <v>Period 2</v>
          </cell>
        </row>
        <row r="2586">
          <cell r="A2586">
            <v>44103</v>
          </cell>
          <cell r="B2586" t="str">
            <v>P2 W1</v>
          </cell>
          <cell r="C2586" t="str">
            <v>FY21</v>
          </cell>
          <cell r="D2586" t="str">
            <v>Period 2</v>
          </cell>
        </row>
        <row r="2587">
          <cell r="A2587">
            <v>44104</v>
          </cell>
          <cell r="B2587" t="str">
            <v>P2 W1</v>
          </cell>
          <cell r="C2587" t="str">
            <v>FY21</v>
          </cell>
          <cell r="D2587" t="str">
            <v>Period 2</v>
          </cell>
        </row>
        <row r="2588">
          <cell r="A2588">
            <v>44105</v>
          </cell>
          <cell r="B2588" t="str">
            <v>P2 W1</v>
          </cell>
          <cell r="C2588" t="str">
            <v>FY21</v>
          </cell>
          <cell r="D2588" t="str">
            <v>Period 2</v>
          </cell>
        </row>
        <row r="2589">
          <cell r="A2589">
            <v>44106</v>
          </cell>
          <cell r="B2589" t="str">
            <v>P2 W1</v>
          </cell>
          <cell r="C2589" t="str">
            <v>FY21</v>
          </cell>
          <cell r="D2589" t="str">
            <v>Period 2</v>
          </cell>
        </row>
        <row r="2590">
          <cell r="A2590">
            <v>44107</v>
          </cell>
          <cell r="B2590" t="str">
            <v>P2 W1</v>
          </cell>
          <cell r="C2590" t="str">
            <v>FY21</v>
          </cell>
          <cell r="D2590" t="str">
            <v>Period 2</v>
          </cell>
        </row>
        <row r="2591">
          <cell r="A2591">
            <v>44108</v>
          </cell>
          <cell r="B2591" t="str">
            <v>P2 W1</v>
          </cell>
          <cell r="C2591" t="str">
            <v>FY21</v>
          </cell>
          <cell r="D2591" t="str">
            <v>Period 2</v>
          </cell>
        </row>
        <row r="2592">
          <cell r="A2592">
            <v>44109</v>
          </cell>
          <cell r="B2592" t="str">
            <v>P2 W2</v>
          </cell>
          <cell r="C2592" t="str">
            <v>FY21</v>
          </cell>
          <cell r="D2592" t="str">
            <v>Period 2</v>
          </cell>
        </row>
        <row r="2593">
          <cell r="A2593">
            <v>44110</v>
          </cell>
          <cell r="B2593" t="str">
            <v>P2 W2</v>
          </cell>
          <cell r="C2593" t="str">
            <v>FY21</v>
          </cell>
          <cell r="D2593" t="str">
            <v>Period 2</v>
          </cell>
        </row>
        <row r="2594">
          <cell r="A2594">
            <v>44111</v>
          </cell>
          <cell r="B2594" t="str">
            <v>P2 W2</v>
          </cell>
          <cell r="C2594" t="str">
            <v>FY21</v>
          </cell>
          <cell r="D2594" t="str">
            <v>Period 2</v>
          </cell>
        </row>
        <row r="2595">
          <cell r="A2595">
            <v>44112</v>
          </cell>
          <cell r="B2595" t="str">
            <v>P2 W2</v>
          </cell>
          <cell r="C2595" t="str">
            <v>FY21</v>
          </cell>
          <cell r="D2595" t="str">
            <v>Period 2</v>
          </cell>
        </row>
        <row r="2596">
          <cell r="A2596">
            <v>44113</v>
          </cell>
          <cell r="B2596" t="str">
            <v>P2 W2</v>
          </cell>
          <cell r="C2596" t="str">
            <v>FY21</v>
          </cell>
          <cell r="D2596" t="str">
            <v>Period 2</v>
          </cell>
        </row>
        <row r="2597">
          <cell r="A2597">
            <v>44114</v>
          </cell>
          <cell r="B2597" t="str">
            <v>P2 W2</v>
          </cell>
          <cell r="C2597" t="str">
            <v>FY21</v>
          </cell>
          <cell r="D2597" t="str">
            <v>Period 2</v>
          </cell>
        </row>
        <row r="2598">
          <cell r="A2598">
            <v>44115</v>
          </cell>
          <cell r="B2598" t="str">
            <v>P2 W2</v>
          </cell>
          <cell r="C2598" t="str">
            <v>FY21</v>
          </cell>
          <cell r="D2598" t="str">
            <v>Period 2</v>
          </cell>
        </row>
        <row r="2599">
          <cell r="A2599">
            <v>44116</v>
          </cell>
          <cell r="B2599" t="str">
            <v>P2 W3</v>
          </cell>
          <cell r="C2599" t="str">
            <v>FY21</v>
          </cell>
          <cell r="D2599" t="str">
            <v>Period 2</v>
          </cell>
        </row>
        <row r="2600">
          <cell r="A2600">
            <v>44117</v>
          </cell>
          <cell r="B2600" t="str">
            <v>P2 W3</v>
          </cell>
          <cell r="C2600" t="str">
            <v>FY21</v>
          </cell>
          <cell r="D2600" t="str">
            <v>Period 2</v>
          </cell>
        </row>
        <row r="2601">
          <cell r="A2601">
            <v>44118</v>
          </cell>
          <cell r="B2601" t="str">
            <v>P2 W3</v>
          </cell>
          <cell r="C2601" t="str">
            <v>FY21</v>
          </cell>
          <cell r="D2601" t="str">
            <v>Period 2</v>
          </cell>
        </row>
        <row r="2602">
          <cell r="A2602">
            <v>44119</v>
          </cell>
          <cell r="B2602" t="str">
            <v>P2 W3</v>
          </cell>
          <cell r="C2602" t="str">
            <v>FY21</v>
          </cell>
          <cell r="D2602" t="str">
            <v>Period 2</v>
          </cell>
        </row>
        <row r="2603">
          <cell r="A2603">
            <v>44120</v>
          </cell>
          <cell r="B2603" t="str">
            <v>P2 W3</v>
          </cell>
          <cell r="C2603" t="str">
            <v>FY21</v>
          </cell>
          <cell r="D2603" t="str">
            <v>Period 2</v>
          </cell>
        </row>
        <row r="2604">
          <cell r="A2604">
            <v>44121</v>
          </cell>
          <cell r="B2604" t="str">
            <v>P2 W3</v>
          </cell>
          <cell r="C2604" t="str">
            <v>FY21</v>
          </cell>
          <cell r="D2604" t="str">
            <v>Period 2</v>
          </cell>
        </row>
        <row r="2605">
          <cell r="A2605">
            <v>44122</v>
          </cell>
          <cell r="B2605" t="str">
            <v>P2 W3</v>
          </cell>
          <cell r="C2605" t="str">
            <v>FY21</v>
          </cell>
          <cell r="D2605" t="str">
            <v>Period 2</v>
          </cell>
        </row>
        <row r="2606">
          <cell r="A2606">
            <v>44123</v>
          </cell>
          <cell r="B2606" t="str">
            <v>P2 W4</v>
          </cell>
          <cell r="C2606" t="str">
            <v>FY21</v>
          </cell>
          <cell r="D2606" t="str">
            <v>Period 2</v>
          </cell>
        </row>
        <row r="2607">
          <cell r="A2607">
            <v>44124</v>
          </cell>
          <cell r="B2607" t="str">
            <v>P2 W4</v>
          </cell>
          <cell r="C2607" t="str">
            <v>FY21</v>
          </cell>
          <cell r="D2607" t="str">
            <v>Period 2</v>
          </cell>
        </row>
        <row r="2608">
          <cell r="A2608">
            <v>44125</v>
          </cell>
          <cell r="B2608" t="str">
            <v>P2 W4</v>
          </cell>
          <cell r="C2608" t="str">
            <v>FY21</v>
          </cell>
          <cell r="D2608" t="str">
            <v>Period 2</v>
          </cell>
        </row>
        <row r="2609">
          <cell r="A2609">
            <v>44126</v>
          </cell>
          <cell r="B2609" t="str">
            <v>P2 W4</v>
          </cell>
          <cell r="C2609" t="str">
            <v>FY21</v>
          </cell>
          <cell r="D2609" t="str">
            <v>Period 2</v>
          </cell>
        </row>
        <row r="2610">
          <cell r="A2610">
            <v>44127</v>
          </cell>
          <cell r="B2610" t="str">
            <v>P2 W4</v>
          </cell>
          <cell r="C2610" t="str">
            <v>FY21</v>
          </cell>
          <cell r="D2610" t="str">
            <v>Period 2</v>
          </cell>
        </row>
        <row r="2611">
          <cell r="A2611">
            <v>44128</v>
          </cell>
          <cell r="B2611" t="str">
            <v>P2 W4</v>
          </cell>
          <cell r="C2611" t="str">
            <v>FY21</v>
          </cell>
          <cell r="D2611" t="str">
            <v>Period 2</v>
          </cell>
        </row>
        <row r="2612">
          <cell r="A2612">
            <v>44129</v>
          </cell>
          <cell r="B2612" t="str">
            <v>P2 W4</v>
          </cell>
          <cell r="C2612" t="str">
            <v>FY21</v>
          </cell>
          <cell r="D2612" t="str">
            <v>Period 2</v>
          </cell>
        </row>
        <row r="2613">
          <cell r="A2613">
            <v>44130</v>
          </cell>
          <cell r="B2613" t="str">
            <v>P3 W1</v>
          </cell>
          <cell r="C2613" t="str">
            <v>FY21</v>
          </cell>
          <cell r="D2613" t="str">
            <v>Period 3</v>
          </cell>
        </row>
        <row r="2614">
          <cell r="A2614">
            <v>44131</v>
          </cell>
          <cell r="B2614" t="str">
            <v>P3 W1</v>
          </cell>
          <cell r="C2614" t="str">
            <v>FY21</v>
          </cell>
          <cell r="D2614" t="str">
            <v>Period 3</v>
          </cell>
        </row>
        <row r="2615">
          <cell r="A2615">
            <v>44132</v>
          </cell>
          <cell r="B2615" t="str">
            <v>P3 W1</v>
          </cell>
          <cell r="C2615" t="str">
            <v>FY21</v>
          </cell>
          <cell r="D2615" t="str">
            <v>Period 3</v>
          </cell>
        </row>
        <row r="2616">
          <cell r="A2616">
            <v>44133</v>
          </cell>
          <cell r="B2616" t="str">
            <v>P3 W1</v>
          </cell>
          <cell r="C2616" t="str">
            <v>FY21</v>
          </cell>
          <cell r="D2616" t="str">
            <v>Period 3</v>
          </cell>
        </row>
        <row r="2617">
          <cell r="A2617">
            <v>44134</v>
          </cell>
          <cell r="B2617" t="str">
            <v>P3 W1</v>
          </cell>
          <cell r="C2617" t="str">
            <v>FY21</v>
          </cell>
          <cell r="D2617" t="str">
            <v>Period 3</v>
          </cell>
        </row>
        <row r="2618">
          <cell r="A2618">
            <v>44135</v>
          </cell>
          <cell r="B2618" t="str">
            <v>P3 W1</v>
          </cell>
          <cell r="C2618" t="str">
            <v>FY21</v>
          </cell>
          <cell r="D2618" t="str">
            <v>Period 3</v>
          </cell>
        </row>
        <row r="2619">
          <cell r="A2619">
            <v>44136</v>
          </cell>
          <cell r="B2619" t="str">
            <v>P3 W1</v>
          </cell>
          <cell r="C2619" t="str">
            <v>FY21</v>
          </cell>
          <cell r="D2619" t="str">
            <v>Period 3</v>
          </cell>
        </row>
        <row r="2620">
          <cell r="A2620">
            <v>44137</v>
          </cell>
          <cell r="B2620" t="str">
            <v>P3 W2</v>
          </cell>
          <cell r="C2620" t="str">
            <v>FY21</v>
          </cell>
          <cell r="D2620" t="str">
            <v>Period 3</v>
          </cell>
        </row>
        <row r="2621">
          <cell r="A2621">
            <v>44138</v>
          </cell>
          <cell r="B2621" t="str">
            <v>P3 W2</v>
          </cell>
          <cell r="C2621" t="str">
            <v>FY21</v>
          </cell>
          <cell r="D2621" t="str">
            <v>Period 3</v>
          </cell>
        </row>
        <row r="2622">
          <cell r="A2622">
            <v>44139</v>
          </cell>
          <cell r="B2622" t="str">
            <v>P3 W2</v>
          </cell>
          <cell r="C2622" t="str">
            <v>FY21</v>
          </cell>
          <cell r="D2622" t="str">
            <v>Period 3</v>
          </cell>
        </row>
        <row r="2623">
          <cell r="A2623">
            <v>44140</v>
          </cell>
          <cell r="B2623" t="str">
            <v>P3 W2</v>
          </cell>
          <cell r="C2623" t="str">
            <v>FY21</v>
          </cell>
          <cell r="D2623" t="str">
            <v>Period 3</v>
          </cell>
        </row>
        <row r="2624">
          <cell r="A2624">
            <v>44141</v>
          </cell>
          <cell r="B2624" t="str">
            <v>P3 W2</v>
          </cell>
          <cell r="C2624" t="str">
            <v>FY21</v>
          </cell>
          <cell r="D2624" t="str">
            <v>Period 3</v>
          </cell>
        </row>
        <row r="2625">
          <cell r="A2625">
            <v>44142</v>
          </cell>
          <cell r="B2625" t="str">
            <v>P3 W2</v>
          </cell>
          <cell r="C2625" t="str">
            <v>FY21</v>
          </cell>
          <cell r="D2625" t="str">
            <v>Period 3</v>
          </cell>
        </row>
        <row r="2626">
          <cell r="A2626">
            <v>44143</v>
          </cell>
          <cell r="B2626" t="str">
            <v>P3 W2</v>
          </cell>
          <cell r="C2626" t="str">
            <v>FY21</v>
          </cell>
          <cell r="D2626" t="str">
            <v>Period 3</v>
          </cell>
        </row>
        <row r="2627">
          <cell r="A2627">
            <v>44144</v>
          </cell>
          <cell r="B2627" t="str">
            <v>P3 W3</v>
          </cell>
          <cell r="C2627" t="str">
            <v>FY21</v>
          </cell>
          <cell r="D2627" t="str">
            <v>Period 3</v>
          </cell>
        </row>
        <row r="2628">
          <cell r="A2628">
            <v>44145</v>
          </cell>
          <cell r="B2628" t="str">
            <v>P3 W3</v>
          </cell>
          <cell r="C2628" t="str">
            <v>FY21</v>
          </cell>
          <cell r="D2628" t="str">
            <v>Period 3</v>
          </cell>
        </row>
        <row r="2629">
          <cell r="A2629">
            <v>44146</v>
          </cell>
          <cell r="B2629" t="str">
            <v>P3 W3</v>
          </cell>
          <cell r="C2629" t="str">
            <v>FY21</v>
          </cell>
          <cell r="D2629" t="str">
            <v>Period 3</v>
          </cell>
        </row>
        <row r="2630">
          <cell r="A2630">
            <v>44147</v>
          </cell>
          <cell r="B2630" t="str">
            <v>P3 W3</v>
          </cell>
          <cell r="C2630" t="str">
            <v>FY21</v>
          </cell>
          <cell r="D2630" t="str">
            <v>Period 3</v>
          </cell>
        </row>
        <row r="2631">
          <cell r="A2631">
            <v>44148</v>
          </cell>
          <cell r="B2631" t="str">
            <v>P3 W3</v>
          </cell>
          <cell r="C2631" t="str">
            <v>FY21</v>
          </cell>
          <cell r="D2631" t="str">
            <v>Period 3</v>
          </cell>
        </row>
        <row r="2632">
          <cell r="A2632">
            <v>44149</v>
          </cell>
          <cell r="B2632" t="str">
            <v>P3 W3</v>
          </cell>
          <cell r="C2632" t="str">
            <v>FY21</v>
          </cell>
          <cell r="D2632" t="str">
            <v>Period 3</v>
          </cell>
        </row>
        <row r="2633">
          <cell r="A2633">
            <v>44150</v>
          </cell>
          <cell r="B2633" t="str">
            <v>P3 W3</v>
          </cell>
          <cell r="C2633" t="str">
            <v>FY21</v>
          </cell>
          <cell r="D2633" t="str">
            <v>Period 3</v>
          </cell>
        </row>
        <row r="2634">
          <cell r="A2634">
            <v>44151</v>
          </cell>
          <cell r="B2634" t="str">
            <v>P3 W4</v>
          </cell>
          <cell r="C2634" t="str">
            <v>FY21</v>
          </cell>
          <cell r="D2634" t="str">
            <v>Period 3</v>
          </cell>
        </row>
        <row r="2635">
          <cell r="A2635">
            <v>44152</v>
          </cell>
          <cell r="B2635" t="str">
            <v>P3 W4</v>
          </cell>
          <cell r="C2635" t="str">
            <v>FY21</v>
          </cell>
          <cell r="D2635" t="str">
            <v>Period 3</v>
          </cell>
        </row>
        <row r="2636">
          <cell r="A2636">
            <v>44153</v>
          </cell>
          <cell r="B2636" t="str">
            <v>P3 W4</v>
          </cell>
          <cell r="C2636" t="str">
            <v>FY21</v>
          </cell>
          <cell r="D2636" t="str">
            <v>Period 3</v>
          </cell>
        </row>
        <row r="2637">
          <cell r="A2637">
            <v>44154</v>
          </cell>
          <cell r="B2637" t="str">
            <v>P3 W4</v>
          </cell>
          <cell r="C2637" t="str">
            <v>FY21</v>
          </cell>
          <cell r="D2637" t="str">
            <v>Period 3</v>
          </cell>
        </row>
        <row r="2638">
          <cell r="A2638">
            <v>44155</v>
          </cell>
          <cell r="B2638" t="str">
            <v>P3 W4</v>
          </cell>
          <cell r="C2638" t="str">
            <v>FY21</v>
          </cell>
          <cell r="D2638" t="str">
            <v>Period 3</v>
          </cell>
        </row>
        <row r="2639">
          <cell r="A2639">
            <v>44156</v>
          </cell>
          <cell r="B2639" t="str">
            <v>P3 W4</v>
          </cell>
          <cell r="C2639" t="str">
            <v>FY21</v>
          </cell>
          <cell r="D2639" t="str">
            <v>Period 3</v>
          </cell>
        </row>
        <row r="2640">
          <cell r="A2640">
            <v>44157</v>
          </cell>
          <cell r="B2640" t="str">
            <v>P3 W4</v>
          </cell>
          <cell r="C2640" t="str">
            <v>FY21</v>
          </cell>
          <cell r="D2640" t="str">
            <v>Period 3</v>
          </cell>
        </row>
        <row r="2641">
          <cell r="A2641">
            <v>44158</v>
          </cell>
          <cell r="B2641" t="str">
            <v>P4 W1</v>
          </cell>
          <cell r="C2641" t="str">
            <v>FY21</v>
          </cell>
          <cell r="D2641" t="str">
            <v>Period 4</v>
          </cell>
        </row>
        <row r="2642">
          <cell r="A2642">
            <v>44159</v>
          </cell>
          <cell r="B2642" t="str">
            <v>P4 W1</v>
          </cell>
          <cell r="C2642" t="str">
            <v>FY21</v>
          </cell>
          <cell r="D2642" t="str">
            <v>Period 4</v>
          </cell>
        </row>
        <row r="2643">
          <cell r="A2643">
            <v>44160</v>
          </cell>
          <cell r="B2643" t="str">
            <v>P4 W1</v>
          </cell>
          <cell r="C2643" t="str">
            <v>FY21</v>
          </cell>
          <cell r="D2643" t="str">
            <v>Period 4</v>
          </cell>
        </row>
        <row r="2644">
          <cell r="A2644">
            <v>44161</v>
          </cell>
          <cell r="B2644" t="str">
            <v>P4 W1</v>
          </cell>
          <cell r="C2644" t="str">
            <v>FY21</v>
          </cell>
          <cell r="D2644" t="str">
            <v>Period 4</v>
          </cell>
        </row>
        <row r="2645">
          <cell r="A2645">
            <v>44162</v>
          </cell>
          <cell r="B2645" t="str">
            <v>P4 W1</v>
          </cell>
          <cell r="C2645" t="str">
            <v>FY21</v>
          </cell>
          <cell r="D2645" t="str">
            <v>Period 4</v>
          </cell>
        </row>
        <row r="2646">
          <cell r="A2646">
            <v>44163</v>
          </cell>
          <cell r="B2646" t="str">
            <v>P4 W1</v>
          </cell>
          <cell r="C2646" t="str">
            <v>FY21</v>
          </cell>
          <cell r="D2646" t="str">
            <v>Period 4</v>
          </cell>
        </row>
        <row r="2647">
          <cell r="A2647">
            <v>44164</v>
          </cell>
          <cell r="B2647" t="str">
            <v>P4 W1</v>
          </cell>
          <cell r="C2647" t="str">
            <v>FY21</v>
          </cell>
          <cell r="D2647" t="str">
            <v>Period 4</v>
          </cell>
        </row>
        <row r="2648">
          <cell r="A2648">
            <v>44165</v>
          </cell>
          <cell r="B2648" t="str">
            <v>P4 W2</v>
          </cell>
          <cell r="C2648" t="str">
            <v>FY21</v>
          </cell>
          <cell r="D2648" t="str">
            <v>Period 4</v>
          </cell>
        </row>
        <row r="2649">
          <cell r="A2649">
            <v>44166</v>
          </cell>
          <cell r="B2649" t="str">
            <v>P4 W2</v>
          </cell>
          <cell r="C2649" t="str">
            <v>FY21</v>
          </cell>
          <cell r="D2649" t="str">
            <v>Period 4</v>
          </cell>
        </row>
        <row r="2650">
          <cell r="A2650">
            <v>44167</v>
          </cell>
          <cell r="B2650" t="str">
            <v>P4 W2</v>
          </cell>
          <cell r="C2650" t="str">
            <v>FY21</v>
          </cell>
          <cell r="D2650" t="str">
            <v>Period 4</v>
          </cell>
        </row>
        <row r="2651">
          <cell r="A2651">
            <v>44168</v>
          </cell>
          <cell r="B2651" t="str">
            <v>P4 W2</v>
          </cell>
          <cell r="C2651" t="str">
            <v>FY21</v>
          </cell>
          <cell r="D2651" t="str">
            <v>Period 4</v>
          </cell>
        </row>
        <row r="2652">
          <cell r="A2652">
            <v>44169</v>
          </cell>
          <cell r="B2652" t="str">
            <v>P4 W2</v>
          </cell>
          <cell r="C2652" t="str">
            <v>FY21</v>
          </cell>
          <cell r="D2652" t="str">
            <v>Period 4</v>
          </cell>
        </row>
        <row r="2653">
          <cell r="A2653">
            <v>44170</v>
          </cell>
          <cell r="B2653" t="str">
            <v>P4 W2</v>
          </cell>
          <cell r="C2653" t="str">
            <v>FY21</v>
          </cell>
          <cell r="D2653" t="str">
            <v>Period 4</v>
          </cell>
        </row>
        <row r="2654">
          <cell r="A2654">
            <v>44171</v>
          </cell>
          <cell r="B2654" t="str">
            <v>P4 W2</v>
          </cell>
          <cell r="C2654" t="str">
            <v>FY21</v>
          </cell>
          <cell r="D2654" t="str">
            <v>Period 4</v>
          </cell>
        </row>
        <row r="2655">
          <cell r="A2655">
            <v>44172</v>
          </cell>
          <cell r="B2655" t="str">
            <v>P4 W3</v>
          </cell>
          <cell r="C2655" t="str">
            <v>FY21</v>
          </cell>
          <cell r="D2655" t="str">
            <v>Period 4</v>
          </cell>
        </row>
        <row r="2656">
          <cell r="A2656">
            <v>44173</v>
          </cell>
          <cell r="B2656" t="str">
            <v>P4 W3</v>
          </cell>
          <cell r="C2656" t="str">
            <v>FY21</v>
          </cell>
          <cell r="D2656" t="str">
            <v>Period 4</v>
          </cell>
        </row>
        <row r="2657">
          <cell r="A2657">
            <v>44174</v>
          </cell>
          <cell r="B2657" t="str">
            <v>P4 W3</v>
          </cell>
          <cell r="C2657" t="str">
            <v>FY21</v>
          </cell>
          <cell r="D2657" t="str">
            <v>Period 4</v>
          </cell>
        </row>
        <row r="2658">
          <cell r="A2658">
            <v>44175</v>
          </cell>
          <cell r="B2658" t="str">
            <v>P4 W3</v>
          </cell>
          <cell r="C2658" t="str">
            <v>FY21</v>
          </cell>
          <cell r="D2658" t="str">
            <v>Period 4</v>
          </cell>
        </row>
        <row r="2659">
          <cell r="A2659">
            <v>44176</v>
          </cell>
          <cell r="B2659" t="str">
            <v>P4 W3</v>
          </cell>
          <cell r="C2659" t="str">
            <v>FY21</v>
          </cell>
          <cell r="D2659" t="str">
            <v>Period 4</v>
          </cell>
        </row>
        <row r="2660">
          <cell r="A2660">
            <v>44177</v>
          </cell>
          <cell r="B2660" t="str">
            <v>P4 W3</v>
          </cell>
          <cell r="C2660" t="str">
            <v>FY21</v>
          </cell>
          <cell r="D2660" t="str">
            <v>Period 4</v>
          </cell>
        </row>
        <row r="2661">
          <cell r="A2661">
            <v>44178</v>
          </cell>
          <cell r="B2661" t="str">
            <v>P4 W3</v>
          </cell>
          <cell r="C2661" t="str">
            <v>FY21</v>
          </cell>
          <cell r="D2661" t="str">
            <v>Period 4</v>
          </cell>
        </row>
        <row r="2662">
          <cell r="A2662">
            <v>44179</v>
          </cell>
          <cell r="B2662" t="str">
            <v>P4 W4</v>
          </cell>
          <cell r="C2662" t="str">
            <v>FY21</v>
          </cell>
          <cell r="D2662" t="str">
            <v>Period 4</v>
          </cell>
        </row>
        <row r="2663">
          <cell r="A2663">
            <v>44180</v>
          </cell>
          <cell r="B2663" t="str">
            <v>P4 W4</v>
          </cell>
          <cell r="C2663" t="str">
            <v>FY21</v>
          </cell>
          <cell r="D2663" t="str">
            <v>Period 4</v>
          </cell>
        </row>
        <row r="2664">
          <cell r="A2664">
            <v>44181</v>
          </cell>
          <cell r="B2664" t="str">
            <v>P4 W4</v>
          </cell>
          <cell r="C2664" t="str">
            <v>FY21</v>
          </cell>
          <cell r="D2664" t="str">
            <v>Period 4</v>
          </cell>
        </row>
        <row r="2665">
          <cell r="A2665">
            <v>44182</v>
          </cell>
          <cell r="B2665" t="str">
            <v>P4 W4</v>
          </cell>
          <cell r="C2665" t="str">
            <v>FY21</v>
          </cell>
          <cell r="D2665" t="str">
            <v>Period 4</v>
          </cell>
        </row>
        <row r="2666">
          <cell r="A2666">
            <v>44183</v>
          </cell>
          <cell r="B2666" t="str">
            <v>P4 W4</v>
          </cell>
          <cell r="C2666" t="str">
            <v>FY21</v>
          </cell>
          <cell r="D2666" t="str">
            <v>Period 4</v>
          </cell>
        </row>
        <row r="2667">
          <cell r="A2667">
            <v>44184</v>
          </cell>
          <cell r="B2667" t="str">
            <v>P4 W4</v>
          </cell>
          <cell r="C2667" t="str">
            <v>FY21</v>
          </cell>
          <cell r="D2667" t="str">
            <v>Period 4</v>
          </cell>
        </row>
        <row r="2668">
          <cell r="A2668">
            <v>44185</v>
          </cell>
          <cell r="B2668" t="str">
            <v>P4 W4</v>
          </cell>
          <cell r="C2668" t="str">
            <v>FY21</v>
          </cell>
          <cell r="D2668" t="str">
            <v>Period 4</v>
          </cell>
        </row>
        <row r="2669">
          <cell r="A2669">
            <v>44186</v>
          </cell>
          <cell r="B2669" t="str">
            <v>P5 W1</v>
          </cell>
          <cell r="C2669" t="str">
            <v>FY21</v>
          </cell>
          <cell r="D2669" t="str">
            <v>Period 5</v>
          </cell>
        </row>
        <row r="2670">
          <cell r="A2670">
            <v>44187</v>
          </cell>
          <cell r="B2670" t="str">
            <v>P5 W1</v>
          </cell>
          <cell r="C2670" t="str">
            <v>FY21</v>
          </cell>
          <cell r="D2670" t="str">
            <v>Period 5</v>
          </cell>
        </row>
        <row r="2671">
          <cell r="A2671">
            <v>44188</v>
          </cell>
          <cell r="B2671" t="str">
            <v>P5 W1</v>
          </cell>
          <cell r="C2671" t="str">
            <v>FY21</v>
          </cell>
          <cell r="D2671" t="str">
            <v>Period 5</v>
          </cell>
        </row>
        <row r="2672">
          <cell r="A2672">
            <v>44189</v>
          </cell>
          <cell r="B2672" t="str">
            <v>P5 W1</v>
          </cell>
          <cell r="C2672" t="str">
            <v>FY21</v>
          </cell>
          <cell r="D2672" t="str">
            <v>Period 5</v>
          </cell>
        </row>
        <row r="2673">
          <cell r="A2673">
            <v>44190</v>
          </cell>
          <cell r="B2673" t="str">
            <v>P5 W1</v>
          </cell>
          <cell r="C2673" t="str">
            <v>FY21</v>
          </cell>
          <cell r="D2673" t="str">
            <v>Period 5</v>
          </cell>
        </row>
        <row r="2674">
          <cell r="A2674">
            <v>44191</v>
          </cell>
          <cell r="B2674" t="str">
            <v>P5 W1</v>
          </cell>
          <cell r="C2674" t="str">
            <v>FY21</v>
          </cell>
          <cell r="D2674" t="str">
            <v>Period 5</v>
          </cell>
        </row>
        <row r="2675">
          <cell r="A2675">
            <v>44192</v>
          </cell>
          <cell r="B2675" t="str">
            <v>P5 W1</v>
          </cell>
          <cell r="C2675" t="str">
            <v>FY21</v>
          </cell>
          <cell r="D2675" t="str">
            <v>Period 5</v>
          </cell>
        </row>
        <row r="2676">
          <cell r="A2676">
            <v>44193</v>
          </cell>
          <cell r="B2676" t="str">
            <v>P5 W2</v>
          </cell>
          <cell r="C2676" t="str">
            <v>FY21</v>
          </cell>
          <cell r="D2676" t="str">
            <v>Period 5</v>
          </cell>
        </row>
        <row r="2677">
          <cell r="A2677">
            <v>44194</v>
          </cell>
          <cell r="B2677" t="str">
            <v>P5 W2</v>
          </cell>
          <cell r="C2677" t="str">
            <v>FY21</v>
          </cell>
          <cell r="D2677" t="str">
            <v>Period 5</v>
          </cell>
        </row>
        <row r="2678">
          <cell r="A2678">
            <v>44195</v>
          </cell>
          <cell r="B2678" t="str">
            <v>P5 W2</v>
          </cell>
          <cell r="C2678" t="str">
            <v>FY21</v>
          </cell>
          <cell r="D2678" t="str">
            <v>Period 5</v>
          </cell>
        </row>
        <row r="2679">
          <cell r="A2679">
            <v>44196</v>
          </cell>
          <cell r="B2679" t="str">
            <v>P5 W2</v>
          </cell>
          <cell r="C2679" t="str">
            <v>FY21</v>
          </cell>
          <cell r="D2679" t="str">
            <v>Period 5</v>
          </cell>
        </row>
        <row r="2680">
          <cell r="A2680">
            <v>44197</v>
          </cell>
          <cell r="B2680" t="str">
            <v>P5 W2</v>
          </cell>
          <cell r="C2680" t="str">
            <v>FY21</v>
          </cell>
          <cell r="D2680" t="str">
            <v>Period 5</v>
          </cell>
        </row>
        <row r="2681">
          <cell r="A2681">
            <v>44198</v>
          </cell>
          <cell r="B2681" t="str">
            <v>P5 W2</v>
          </cell>
          <cell r="C2681" t="str">
            <v>FY21</v>
          </cell>
          <cell r="D2681" t="str">
            <v>Period 5</v>
          </cell>
        </row>
        <row r="2682">
          <cell r="A2682">
            <v>44199</v>
          </cell>
          <cell r="B2682" t="str">
            <v>P5 W2</v>
          </cell>
          <cell r="C2682" t="str">
            <v>FY21</v>
          </cell>
          <cell r="D2682" t="str">
            <v>Period 5</v>
          </cell>
        </row>
        <row r="2683">
          <cell r="A2683">
            <v>44200</v>
          </cell>
          <cell r="B2683" t="str">
            <v>P5 W3</v>
          </cell>
          <cell r="C2683" t="str">
            <v>FY21</v>
          </cell>
          <cell r="D2683" t="str">
            <v>Period 5</v>
          </cell>
        </row>
        <row r="2684">
          <cell r="A2684">
            <v>44201</v>
          </cell>
          <cell r="B2684" t="str">
            <v>P5 W3</v>
          </cell>
          <cell r="C2684" t="str">
            <v>FY21</v>
          </cell>
          <cell r="D2684" t="str">
            <v>Period 5</v>
          </cell>
        </row>
        <row r="2685">
          <cell r="A2685">
            <v>44202</v>
          </cell>
          <cell r="B2685" t="str">
            <v>P5 W3</v>
          </cell>
          <cell r="C2685" t="str">
            <v>FY21</v>
          </cell>
          <cell r="D2685" t="str">
            <v>Period 5</v>
          </cell>
        </row>
        <row r="2686">
          <cell r="A2686">
            <v>44203</v>
          </cell>
          <cell r="B2686" t="str">
            <v>P5 W3</v>
          </cell>
          <cell r="C2686" t="str">
            <v>FY21</v>
          </cell>
          <cell r="D2686" t="str">
            <v>Period 5</v>
          </cell>
        </row>
        <row r="2687">
          <cell r="A2687">
            <v>44204</v>
          </cell>
          <cell r="B2687" t="str">
            <v>P5 W3</v>
          </cell>
          <cell r="C2687" t="str">
            <v>FY21</v>
          </cell>
          <cell r="D2687" t="str">
            <v>Period 5</v>
          </cell>
        </row>
        <row r="2688">
          <cell r="A2688">
            <v>44205</v>
          </cell>
          <cell r="B2688" t="str">
            <v>P5 W3</v>
          </cell>
          <cell r="C2688" t="str">
            <v>FY21</v>
          </cell>
          <cell r="D2688" t="str">
            <v>Period 5</v>
          </cell>
        </row>
        <row r="2689">
          <cell r="A2689">
            <v>44206</v>
          </cell>
          <cell r="B2689" t="str">
            <v>P5 W3</v>
          </cell>
          <cell r="C2689" t="str">
            <v>FY21</v>
          </cell>
          <cell r="D2689" t="str">
            <v>Period 5</v>
          </cell>
        </row>
        <row r="2690">
          <cell r="A2690">
            <v>44207</v>
          </cell>
          <cell r="B2690" t="str">
            <v>P5 W4</v>
          </cell>
          <cell r="C2690" t="str">
            <v>FY21</v>
          </cell>
          <cell r="D2690" t="str">
            <v>Period 5</v>
          </cell>
        </row>
        <row r="2691">
          <cell r="A2691">
            <v>44208</v>
          </cell>
          <cell r="B2691" t="str">
            <v>P5 W4</v>
          </cell>
          <cell r="C2691" t="str">
            <v>FY21</v>
          </cell>
          <cell r="D2691" t="str">
            <v>Period 5</v>
          </cell>
        </row>
        <row r="2692">
          <cell r="A2692">
            <v>44209</v>
          </cell>
          <cell r="B2692" t="str">
            <v>P5 W4</v>
          </cell>
          <cell r="C2692" t="str">
            <v>FY21</v>
          </cell>
          <cell r="D2692" t="str">
            <v>Period 5</v>
          </cell>
        </row>
        <row r="2693">
          <cell r="A2693">
            <v>44210</v>
          </cell>
          <cell r="B2693" t="str">
            <v>P5 W4</v>
          </cell>
          <cell r="C2693" t="str">
            <v>FY21</v>
          </cell>
          <cell r="D2693" t="str">
            <v>Period 5</v>
          </cell>
        </row>
        <row r="2694">
          <cell r="A2694">
            <v>44211</v>
          </cell>
          <cell r="B2694" t="str">
            <v>P5 W4</v>
          </cell>
          <cell r="C2694" t="str">
            <v>FY21</v>
          </cell>
          <cell r="D2694" t="str">
            <v>Period 5</v>
          </cell>
        </row>
        <row r="2695">
          <cell r="A2695">
            <v>44212</v>
          </cell>
          <cell r="B2695" t="str">
            <v>P5 W4</v>
          </cell>
          <cell r="C2695" t="str">
            <v>FY21</v>
          </cell>
          <cell r="D2695" t="str">
            <v>Period 5</v>
          </cell>
        </row>
        <row r="2696">
          <cell r="A2696">
            <v>44213</v>
          </cell>
          <cell r="B2696" t="str">
            <v>P5 W4</v>
          </cell>
          <cell r="C2696" t="str">
            <v>FY21</v>
          </cell>
          <cell r="D2696" t="str">
            <v>Period 5</v>
          </cell>
        </row>
        <row r="2697">
          <cell r="A2697">
            <v>44214</v>
          </cell>
          <cell r="B2697" t="str">
            <v>P6 W1</v>
          </cell>
          <cell r="C2697" t="str">
            <v>FY21</v>
          </cell>
          <cell r="D2697" t="str">
            <v>Period 6</v>
          </cell>
        </row>
        <row r="2698">
          <cell r="A2698">
            <v>44215</v>
          </cell>
          <cell r="B2698" t="str">
            <v>P6 W1</v>
          </cell>
          <cell r="C2698" t="str">
            <v>FY21</v>
          </cell>
          <cell r="D2698" t="str">
            <v>Period 6</v>
          </cell>
        </row>
        <row r="2699">
          <cell r="A2699">
            <v>44216</v>
          </cell>
          <cell r="B2699" t="str">
            <v>P6 W1</v>
          </cell>
          <cell r="C2699" t="str">
            <v>FY21</v>
          </cell>
          <cell r="D2699" t="str">
            <v>Period 6</v>
          </cell>
        </row>
        <row r="2700">
          <cell r="A2700">
            <v>44217</v>
          </cell>
          <cell r="B2700" t="str">
            <v>P6 W1</v>
          </cell>
          <cell r="C2700" t="str">
            <v>FY21</v>
          </cell>
          <cell r="D2700" t="str">
            <v>Period 6</v>
          </cell>
        </row>
        <row r="2701">
          <cell r="A2701">
            <v>44218</v>
          </cell>
          <cell r="B2701" t="str">
            <v>P6 W1</v>
          </cell>
          <cell r="C2701" t="str">
            <v>FY21</v>
          </cell>
          <cell r="D2701" t="str">
            <v>Period 6</v>
          </cell>
        </row>
        <row r="2702">
          <cell r="A2702">
            <v>44219</v>
          </cell>
          <cell r="B2702" t="str">
            <v>P6 W1</v>
          </cell>
          <cell r="C2702" t="str">
            <v>FY21</v>
          </cell>
          <cell r="D2702" t="str">
            <v>Period 6</v>
          </cell>
        </row>
        <row r="2703">
          <cell r="A2703">
            <v>44220</v>
          </cell>
          <cell r="B2703" t="str">
            <v>P6 W1</v>
          </cell>
          <cell r="C2703" t="str">
            <v>FY21</v>
          </cell>
          <cell r="D2703" t="str">
            <v>Period 6</v>
          </cell>
        </row>
        <row r="2704">
          <cell r="A2704">
            <v>44221</v>
          </cell>
          <cell r="B2704" t="str">
            <v>P6 W2</v>
          </cell>
          <cell r="C2704" t="str">
            <v>FY21</v>
          </cell>
          <cell r="D2704" t="str">
            <v>Period 6</v>
          </cell>
        </row>
        <row r="2705">
          <cell r="A2705">
            <v>44222</v>
          </cell>
          <cell r="B2705" t="str">
            <v>P6 W2</v>
          </cell>
          <cell r="C2705" t="str">
            <v>FY21</v>
          </cell>
          <cell r="D2705" t="str">
            <v>Period 6</v>
          </cell>
        </row>
        <row r="2706">
          <cell r="A2706">
            <v>44223</v>
          </cell>
          <cell r="B2706" t="str">
            <v>P6 W2</v>
          </cell>
          <cell r="C2706" t="str">
            <v>FY21</v>
          </cell>
          <cell r="D2706" t="str">
            <v>Period 6</v>
          </cell>
        </row>
        <row r="2707">
          <cell r="A2707">
            <v>44224</v>
          </cell>
          <cell r="B2707" t="str">
            <v>P6 W2</v>
          </cell>
          <cell r="C2707" t="str">
            <v>FY21</v>
          </cell>
          <cell r="D2707" t="str">
            <v>Period 6</v>
          </cell>
        </row>
        <row r="2708">
          <cell r="A2708">
            <v>44225</v>
          </cell>
          <cell r="B2708" t="str">
            <v>P6 W2</v>
          </cell>
          <cell r="C2708" t="str">
            <v>FY21</v>
          </cell>
          <cell r="D2708" t="str">
            <v>Period 6</v>
          </cell>
        </row>
        <row r="2709">
          <cell r="A2709">
            <v>44226</v>
          </cell>
          <cell r="B2709" t="str">
            <v>P6 W2</v>
          </cell>
          <cell r="C2709" t="str">
            <v>FY21</v>
          </cell>
          <cell r="D2709" t="str">
            <v>Period 6</v>
          </cell>
        </row>
        <row r="2710">
          <cell r="A2710">
            <v>44227</v>
          </cell>
          <cell r="B2710" t="str">
            <v>P6 W2</v>
          </cell>
          <cell r="C2710" t="str">
            <v>FY21</v>
          </cell>
          <cell r="D2710" t="str">
            <v>Period 6</v>
          </cell>
        </row>
        <row r="2711">
          <cell r="A2711">
            <v>44228</v>
          </cell>
          <cell r="B2711" t="str">
            <v>P6 W3</v>
          </cell>
          <cell r="C2711" t="str">
            <v>FY21</v>
          </cell>
          <cell r="D2711" t="str">
            <v>Period 6</v>
          </cell>
        </row>
        <row r="2712">
          <cell r="A2712">
            <v>44229</v>
          </cell>
          <cell r="B2712" t="str">
            <v>P6 W3</v>
          </cell>
          <cell r="C2712" t="str">
            <v>FY21</v>
          </cell>
          <cell r="D2712" t="str">
            <v>Period 6</v>
          </cell>
        </row>
        <row r="2713">
          <cell r="A2713">
            <v>44230</v>
          </cell>
          <cell r="B2713" t="str">
            <v>P6 W3</v>
          </cell>
          <cell r="C2713" t="str">
            <v>FY21</v>
          </cell>
          <cell r="D2713" t="str">
            <v>Period 6</v>
          </cell>
        </row>
        <row r="2714">
          <cell r="A2714">
            <v>44231</v>
          </cell>
          <cell r="B2714" t="str">
            <v>P6 W3</v>
          </cell>
          <cell r="C2714" t="str">
            <v>FY21</v>
          </cell>
          <cell r="D2714" t="str">
            <v>Period 6</v>
          </cell>
        </row>
        <row r="2715">
          <cell r="A2715">
            <v>44232</v>
          </cell>
          <cell r="B2715" t="str">
            <v>P6 W3</v>
          </cell>
          <cell r="C2715" t="str">
            <v>FY21</v>
          </cell>
          <cell r="D2715" t="str">
            <v>Period 6</v>
          </cell>
        </row>
        <row r="2716">
          <cell r="A2716">
            <v>44233</v>
          </cell>
          <cell r="B2716" t="str">
            <v>P6 W3</v>
          </cell>
          <cell r="C2716" t="str">
            <v>FY21</v>
          </cell>
          <cell r="D2716" t="str">
            <v>Period 6</v>
          </cell>
        </row>
        <row r="2717">
          <cell r="A2717">
            <v>44234</v>
          </cell>
          <cell r="B2717" t="str">
            <v>P6 W3</v>
          </cell>
          <cell r="C2717" t="str">
            <v>FY21</v>
          </cell>
          <cell r="D2717" t="str">
            <v>Period 6</v>
          </cell>
        </row>
        <row r="2718">
          <cell r="A2718">
            <v>44235</v>
          </cell>
          <cell r="B2718" t="str">
            <v>P6 W4</v>
          </cell>
          <cell r="C2718" t="str">
            <v>FY21</v>
          </cell>
          <cell r="D2718" t="str">
            <v>Period 6</v>
          </cell>
        </row>
        <row r="2719">
          <cell r="A2719">
            <v>44236</v>
          </cell>
          <cell r="B2719" t="str">
            <v>P6 W4</v>
          </cell>
          <cell r="C2719" t="str">
            <v>FY21</v>
          </cell>
          <cell r="D2719" t="str">
            <v>Period 6</v>
          </cell>
        </row>
        <row r="2720">
          <cell r="A2720">
            <v>44237</v>
          </cell>
          <cell r="B2720" t="str">
            <v>P6 W4</v>
          </cell>
          <cell r="C2720" t="str">
            <v>FY21</v>
          </cell>
          <cell r="D2720" t="str">
            <v>Period 6</v>
          </cell>
        </row>
        <row r="2721">
          <cell r="A2721">
            <v>44238</v>
          </cell>
          <cell r="B2721" t="str">
            <v>P6 W4</v>
          </cell>
          <cell r="C2721" t="str">
            <v>FY21</v>
          </cell>
          <cell r="D2721" t="str">
            <v>Period 6</v>
          </cell>
        </row>
        <row r="2722">
          <cell r="A2722">
            <v>44239</v>
          </cell>
          <cell r="B2722" t="str">
            <v>P6 W4</v>
          </cell>
          <cell r="C2722" t="str">
            <v>FY21</v>
          </cell>
          <cell r="D2722" t="str">
            <v>Period 6</v>
          </cell>
        </row>
        <row r="2723">
          <cell r="A2723">
            <v>44240</v>
          </cell>
          <cell r="B2723" t="str">
            <v>P6 W4</v>
          </cell>
          <cell r="C2723" t="str">
            <v>FY21</v>
          </cell>
          <cell r="D2723" t="str">
            <v>Period 6</v>
          </cell>
        </row>
        <row r="2724">
          <cell r="A2724">
            <v>44241</v>
          </cell>
          <cell r="B2724" t="str">
            <v>P6 W4</v>
          </cell>
          <cell r="C2724" t="str">
            <v>FY21</v>
          </cell>
          <cell r="D2724" t="str">
            <v>Period 6</v>
          </cell>
        </row>
        <row r="2725">
          <cell r="A2725">
            <v>44242</v>
          </cell>
          <cell r="B2725" t="str">
            <v>P7 W1</v>
          </cell>
          <cell r="C2725" t="str">
            <v>FY21</v>
          </cell>
          <cell r="D2725" t="str">
            <v>Period 7</v>
          </cell>
        </row>
        <row r="2726">
          <cell r="A2726">
            <v>44243</v>
          </cell>
          <cell r="B2726" t="str">
            <v>P7 W1</v>
          </cell>
          <cell r="C2726" t="str">
            <v>FY21</v>
          </cell>
          <cell r="D2726" t="str">
            <v>Period 7</v>
          </cell>
        </row>
        <row r="2727">
          <cell r="A2727">
            <v>44244</v>
          </cell>
          <cell r="B2727" t="str">
            <v>P7 W1</v>
          </cell>
          <cell r="C2727" t="str">
            <v>FY21</v>
          </cell>
          <cell r="D2727" t="str">
            <v>Period 7</v>
          </cell>
        </row>
        <row r="2728">
          <cell r="A2728">
            <v>44245</v>
          </cell>
          <cell r="B2728" t="str">
            <v>P7 W1</v>
          </cell>
          <cell r="C2728" t="str">
            <v>FY21</v>
          </cell>
          <cell r="D2728" t="str">
            <v>Period 7</v>
          </cell>
        </row>
        <row r="2729">
          <cell r="A2729">
            <v>44246</v>
          </cell>
          <cell r="B2729" t="str">
            <v>P7 W1</v>
          </cell>
          <cell r="C2729" t="str">
            <v>FY21</v>
          </cell>
          <cell r="D2729" t="str">
            <v>Period 7</v>
          </cell>
        </row>
        <row r="2730">
          <cell r="A2730">
            <v>44247</v>
          </cell>
          <cell r="B2730" t="str">
            <v>P7 W1</v>
          </cell>
          <cell r="C2730" t="str">
            <v>FY21</v>
          </cell>
          <cell r="D2730" t="str">
            <v>Period 7</v>
          </cell>
        </row>
        <row r="2731">
          <cell r="A2731">
            <v>44248</v>
          </cell>
          <cell r="B2731" t="str">
            <v>P7 W1</v>
          </cell>
          <cell r="C2731" t="str">
            <v>FY21</v>
          </cell>
          <cell r="D2731" t="str">
            <v>Period 7</v>
          </cell>
        </row>
        <row r="2732">
          <cell r="A2732">
            <v>44249</v>
          </cell>
          <cell r="B2732" t="str">
            <v>P7 W2</v>
          </cell>
          <cell r="C2732" t="str">
            <v>FY21</v>
          </cell>
          <cell r="D2732" t="str">
            <v>Period 7</v>
          </cell>
        </row>
        <row r="2733">
          <cell r="A2733">
            <v>44250</v>
          </cell>
          <cell r="B2733" t="str">
            <v>P7 W2</v>
          </cell>
          <cell r="C2733" t="str">
            <v>FY21</v>
          </cell>
          <cell r="D2733" t="str">
            <v>Period 7</v>
          </cell>
        </row>
        <row r="2734">
          <cell r="A2734">
            <v>44251</v>
          </cell>
          <cell r="B2734" t="str">
            <v>P7 W2</v>
          </cell>
          <cell r="C2734" t="str">
            <v>FY21</v>
          </cell>
          <cell r="D2734" t="str">
            <v>Period 7</v>
          </cell>
        </row>
        <row r="2735">
          <cell r="A2735">
            <v>44252</v>
          </cell>
          <cell r="B2735" t="str">
            <v>P7 W2</v>
          </cell>
          <cell r="C2735" t="str">
            <v>FY21</v>
          </cell>
          <cell r="D2735" t="str">
            <v>Period 7</v>
          </cell>
        </row>
        <row r="2736">
          <cell r="A2736">
            <v>44253</v>
          </cell>
          <cell r="B2736" t="str">
            <v>P7 W2</v>
          </cell>
          <cell r="C2736" t="str">
            <v>FY21</v>
          </cell>
          <cell r="D2736" t="str">
            <v>Period 7</v>
          </cell>
        </row>
        <row r="2737">
          <cell r="A2737">
            <v>44254</v>
          </cell>
          <cell r="B2737" t="str">
            <v>P7 W2</v>
          </cell>
          <cell r="C2737" t="str">
            <v>FY21</v>
          </cell>
          <cell r="D2737" t="str">
            <v>Period 7</v>
          </cell>
        </row>
        <row r="2738">
          <cell r="A2738">
            <v>44255</v>
          </cell>
          <cell r="B2738" t="str">
            <v>P7 W2</v>
          </cell>
          <cell r="C2738" t="str">
            <v>FY21</v>
          </cell>
          <cell r="D2738" t="str">
            <v>Period 7</v>
          </cell>
        </row>
        <row r="2739">
          <cell r="A2739">
            <v>44256</v>
          </cell>
          <cell r="B2739" t="str">
            <v>P7 W3</v>
          </cell>
          <cell r="C2739" t="str">
            <v>FY21</v>
          </cell>
          <cell r="D2739" t="str">
            <v>Period 7</v>
          </cell>
        </row>
        <row r="2740">
          <cell r="A2740">
            <v>44257</v>
          </cell>
          <cell r="B2740" t="str">
            <v>P7 W3</v>
          </cell>
          <cell r="C2740" t="str">
            <v>FY21</v>
          </cell>
          <cell r="D2740" t="str">
            <v>Period 7</v>
          </cell>
        </row>
        <row r="2741">
          <cell r="A2741">
            <v>44258</v>
          </cell>
          <cell r="B2741" t="str">
            <v>P7 W3</v>
          </cell>
          <cell r="C2741" t="str">
            <v>FY21</v>
          </cell>
          <cell r="D2741" t="str">
            <v>Period 7</v>
          </cell>
        </row>
        <row r="2742">
          <cell r="A2742">
            <v>44259</v>
          </cell>
          <cell r="B2742" t="str">
            <v>P7 W3</v>
          </cell>
          <cell r="C2742" t="str">
            <v>FY21</v>
          </cell>
          <cell r="D2742" t="str">
            <v>Period 7</v>
          </cell>
        </row>
        <row r="2743">
          <cell r="A2743">
            <v>44260</v>
          </cell>
          <cell r="B2743" t="str">
            <v>P7 W3</v>
          </cell>
          <cell r="C2743" t="str">
            <v>FY21</v>
          </cell>
          <cell r="D2743" t="str">
            <v>Period 7</v>
          </cell>
        </row>
        <row r="2744">
          <cell r="A2744">
            <v>44261</v>
          </cell>
          <cell r="B2744" t="str">
            <v>P7 W3</v>
          </cell>
          <cell r="C2744" t="str">
            <v>FY21</v>
          </cell>
          <cell r="D2744" t="str">
            <v>Period 7</v>
          </cell>
        </row>
        <row r="2745">
          <cell r="A2745">
            <v>44262</v>
          </cell>
          <cell r="B2745" t="str">
            <v>P7 W3</v>
          </cell>
          <cell r="C2745" t="str">
            <v>FY21</v>
          </cell>
          <cell r="D2745" t="str">
            <v>Period 7</v>
          </cell>
        </row>
        <row r="2746">
          <cell r="A2746">
            <v>44263</v>
          </cell>
          <cell r="B2746" t="str">
            <v>P7 W4</v>
          </cell>
          <cell r="C2746" t="str">
            <v>FY21</v>
          </cell>
          <cell r="D2746" t="str">
            <v>Period 7</v>
          </cell>
        </row>
        <row r="2747">
          <cell r="A2747">
            <v>44264</v>
          </cell>
          <cell r="B2747" t="str">
            <v>P7 W4</v>
          </cell>
          <cell r="C2747" t="str">
            <v>FY21</v>
          </cell>
          <cell r="D2747" t="str">
            <v>Period 7</v>
          </cell>
        </row>
        <row r="2748">
          <cell r="A2748">
            <v>44265</v>
          </cell>
          <cell r="B2748" t="str">
            <v>P7 W4</v>
          </cell>
          <cell r="C2748" t="str">
            <v>FY21</v>
          </cell>
          <cell r="D2748" t="str">
            <v>Period 7</v>
          </cell>
        </row>
        <row r="2749">
          <cell r="A2749">
            <v>44266</v>
          </cell>
          <cell r="B2749" t="str">
            <v>P7 W4</v>
          </cell>
          <cell r="C2749" t="str">
            <v>FY21</v>
          </cell>
          <cell r="D2749" t="str">
            <v>Period 7</v>
          </cell>
        </row>
        <row r="2750">
          <cell r="A2750">
            <v>44267</v>
          </cell>
          <cell r="B2750" t="str">
            <v>P7 W4</v>
          </cell>
          <cell r="C2750" t="str">
            <v>FY21</v>
          </cell>
          <cell r="D2750" t="str">
            <v>Period 7</v>
          </cell>
        </row>
        <row r="2751">
          <cell r="A2751">
            <v>44268</v>
          </cell>
          <cell r="B2751" t="str">
            <v>P7 W4</v>
          </cell>
          <cell r="C2751" t="str">
            <v>FY21</v>
          </cell>
          <cell r="D2751" t="str">
            <v>Period 7</v>
          </cell>
        </row>
        <row r="2752">
          <cell r="A2752">
            <v>44269</v>
          </cell>
          <cell r="B2752" t="str">
            <v>P7 W4</v>
          </cell>
          <cell r="C2752" t="str">
            <v>FY21</v>
          </cell>
          <cell r="D2752" t="str">
            <v>Period 7</v>
          </cell>
        </row>
        <row r="2753">
          <cell r="A2753">
            <v>44270</v>
          </cell>
          <cell r="B2753" t="str">
            <v>P8 W1</v>
          </cell>
          <cell r="C2753" t="str">
            <v>FY21</v>
          </cell>
          <cell r="D2753" t="str">
            <v>Period 8</v>
          </cell>
        </row>
        <row r="2754">
          <cell r="A2754">
            <v>44271</v>
          </cell>
          <cell r="B2754" t="str">
            <v>P8 W1</v>
          </cell>
          <cell r="C2754" t="str">
            <v>FY21</v>
          </cell>
          <cell r="D2754" t="str">
            <v>Period 8</v>
          </cell>
        </row>
        <row r="2755">
          <cell r="A2755">
            <v>44272</v>
          </cell>
          <cell r="B2755" t="str">
            <v>P8 W1</v>
          </cell>
          <cell r="C2755" t="str">
            <v>FY21</v>
          </cell>
          <cell r="D2755" t="str">
            <v>Period 8</v>
          </cell>
        </row>
        <row r="2756">
          <cell r="A2756">
            <v>44273</v>
          </cell>
          <cell r="B2756" t="str">
            <v>P8 W1</v>
          </cell>
          <cell r="C2756" t="str">
            <v>FY21</v>
          </cell>
          <cell r="D2756" t="str">
            <v>Period 8</v>
          </cell>
        </row>
        <row r="2757">
          <cell r="A2757">
            <v>44274</v>
          </cell>
          <cell r="B2757" t="str">
            <v>P8 W1</v>
          </cell>
          <cell r="C2757" t="str">
            <v>FY21</v>
          </cell>
          <cell r="D2757" t="str">
            <v>Period 8</v>
          </cell>
        </row>
        <row r="2758">
          <cell r="A2758">
            <v>44275</v>
          </cell>
          <cell r="B2758" t="str">
            <v>P8 W1</v>
          </cell>
          <cell r="C2758" t="str">
            <v>FY21</v>
          </cell>
          <cell r="D2758" t="str">
            <v>Period 8</v>
          </cell>
        </row>
        <row r="2759">
          <cell r="A2759">
            <v>44276</v>
          </cell>
          <cell r="B2759" t="str">
            <v>P8 W1</v>
          </cell>
          <cell r="C2759" t="str">
            <v>FY21</v>
          </cell>
          <cell r="D2759" t="str">
            <v>Period 8</v>
          </cell>
        </row>
        <row r="2760">
          <cell r="A2760">
            <v>44277</v>
          </cell>
          <cell r="B2760" t="str">
            <v>P8 W2</v>
          </cell>
          <cell r="C2760" t="str">
            <v>FY21</v>
          </cell>
          <cell r="D2760" t="str">
            <v>Period 8</v>
          </cell>
        </row>
        <row r="2761">
          <cell r="A2761">
            <v>44278</v>
          </cell>
          <cell r="B2761" t="str">
            <v>P8 W2</v>
          </cell>
          <cell r="C2761" t="str">
            <v>FY21</v>
          </cell>
          <cell r="D2761" t="str">
            <v>Period 8</v>
          </cell>
        </row>
        <row r="2762">
          <cell r="A2762">
            <v>44279</v>
          </cell>
          <cell r="B2762" t="str">
            <v>P8 W2</v>
          </cell>
          <cell r="C2762" t="str">
            <v>FY21</v>
          </cell>
          <cell r="D2762" t="str">
            <v>Period 8</v>
          </cell>
        </row>
        <row r="2763">
          <cell r="A2763">
            <v>44280</v>
          </cell>
          <cell r="B2763" t="str">
            <v>P8 W2</v>
          </cell>
          <cell r="C2763" t="str">
            <v>FY21</v>
          </cell>
          <cell r="D2763" t="str">
            <v>Period 8</v>
          </cell>
        </row>
        <row r="2764">
          <cell r="A2764">
            <v>44281</v>
          </cell>
          <cell r="B2764" t="str">
            <v>P8 W2</v>
          </cell>
          <cell r="C2764" t="str">
            <v>FY21</v>
          </cell>
          <cell r="D2764" t="str">
            <v>Period 8</v>
          </cell>
        </row>
        <row r="2765">
          <cell r="A2765">
            <v>44282</v>
          </cell>
          <cell r="B2765" t="str">
            <v>P8 W2</v>
          </cell>
          <cell r="C2765" t="str">
            <v>FY21</v>
          </cell>
          <cell r="D2765" t="str">
            <v>Period 8</v>
          </cell>
        </row>
        <row r="2766">
          <cell r="A2766">
            <v>44283</v>
          </cell>
          <cell r="B2766" t="str">
            <v>P8 W2</v>
          </cell>
          <cell r="C2766" t="str">
            <v>FY21</v>
          </cell>
          <cell r="D2766" t="str">
            <v>Period 8</v>
          </cell>
        </row>
        <row r="2767">
          <cell r="A2767">
            <v>44284</v>
          </cell>
          <cell r="B2767" t="str">
            <v>P8 W3</v>
          </cell>
          <cell r="C2767" t="str">
            <v>FY21</v>
          </cell>
          <cell r="D2767" t="str">
            <v>Period 8</v>
          </cell>
        </row>
        <row r="2768">
          <cell r="A2768">
            <v>44285</v>
          </cell>
          <cell r="B2768" t="str">
            <v>P8 W3</v>
          </cell>
          <cell r="C2768" t="str">
            <v>FY21</v>
          </cell>
          <cell r="D2768" t="str">
            <v>Period 8</v>
          </cell>
        </row>
        <row r="2769">
          <cell r="A2769">
            <v>44286</v>
          </cell>
          <cell r="B2769" t="str">
            <v>P8 W3</v>
          </cell>
          <cell r="C2769" t="str">
            <v>FY21</v>
          </cell>
          <cell r="D2769" t="str">
            <v>Period 8</v>
          </cell>
        </row>
        <row r="2770">
          <cell r="A2770">
            <v>44287</v>
          </cell>
          <cell r="B2770" t="str">
            <v>P8 W3</v>
          </cell>
          <cell r="C2770" t="str">
            <v>FY21</v>
          </cell>
          <cell r="D2770" t="str">
            <v>Period 8</v>
          </cell>
        </row>
        <row r="2771">
          <cell r="A2771">
            <v>44288</v>
          </cell>
          <cell r="B2771" t="str">
            <v>P8 W3</v>
          </cell>
          <cell r="C2771" t="str">
            <v>FY21</v>
          </cell>
          <cell r="D2771" t="str">
            <v>Period 8</v>
          </cell>
        </row>
        <row r="2772">
          <cell r="A2772">
            <v>44289</v>
          </cell>
          <cell r="B2772" t="str">
            <v>P8 W3</v>
          </cell>
          <cell r="C2772" t="str">
            <v>FY21</v>
          </cell>
          <cell r="D2772" t="str">
            <v>Period 8</v>
          </cell>
        </row>
        <row r="2773">
          <cell r="A2773">
            <v>44290</v>
          </cell>
          <cell r="B2773" t="str">
            <v>P8 W3</v>
          </cell>
          <cell r="C2773" t="str">
            <v>FY21</v>
          </cell>
          <cell r="D2773" t="str">
            <v>Period 8</v>
          </cell>
        </row>
        <row r="2774">
          <cell r="A2774">
            <v>44291</v>
          </cell>
          <cell r="B2774" t="str">
            <v>P8 W4</v>
          </cell>
          <cell r="C2774" t="str">
            <v>FY21</v>
          </cell>
          <cell r="D2774" t="str">
            <v>Period 8</v>
          </cell>
        </row>
        <row r="2775">
          <cell r="A2775">
            <v>44292</v>
          </cell>
          <cell r="B2775" t="str">
            <v>P8 W4</v>
          </cell>
          <cell r="C2775" t="str">
            <v>FY21</v>
          </cell>
          <cell r="D2775" t="str">
            <v>Period 8</v>
          </cell>
        </row>
        <row r="2776">
          <cell r="A2776">
            <v>44293</v>
          </cell>
          <cell r="B2776" t="str">
            <v>P8 W4</v>
          </cell>
          <cell r="C2776" t="str">
            <v>FY21</v>
          </cell>
          <cell r="D2776" t="str">
            <v>Period 8</v>
          </cell>
        </row>
        <row r="2777">
          <cell r="A2777">
            <v>44294</v>
          </cell>
          <cell r="B2777" t="str">
            <v>P8 W4</v>
          </cell>
          <cell r="C2777" t="str">
            <v>FY21</v>
          </cell>
          <cell r="D2777" t="str">
            <v>Period 8</v>
          </cell>
        </row>
        <row r="2778">
          <cell r="A2778">
            <v>44295</v>
          </cell>
          <cell r="B2778" t="str">
            <v>P8 W4</v>
          </cell>
          <cell r="C2778" t="str">
            <v>FY21</v>
          </cell>
          <cell r="D2778" t="str">
            <v>Period 8</v>
          </cell>
        </row>
        <row r="2779">
          <cell r="A2779">
            <v>44296</v>
          </cell>
          <cell r="B2779" t="str">
            <v>P8 W4</v>
          </cell>
          <cell r="C2779" t="str">
            <v>FY21</v>
          </cell>
          <cell r="D2779" t="str">
            <v>Period 8</v>
          </cell>
        </row>
        <row r="2780">
          <cell r="A2780">
            <v>44297</v>
          </cell>
          <cell r="B2780" t="str">
            <v>P8 W4</v>
          </cell>
          <cell r="C2780" t="str">
            <v>FY21</v>
          </cell>
          <cell r="D2780" t="str">
            <v>Period 8</v>
          </cell>
        </row>
        <row r="2781">
          <cell r="A2781">
            <v>44298</v>
          </cell>
          <cell r="B2781" t="str">
            <v>P9 W1</v>
          </cell>
          <cell r="C2781" t="str">
            <v>FY21</v>
          </cell>
          <cell r="D2781" t="str">
            <v>Period 9</v>
          </cell>
        </row>
        <row r="2782">
          <cell r="A2782">
            <v>44299</v>
          </cell>
          <cell r="B2782" t="str">
            <v>P9 W1</v>
          </cell>
          <cell r="C2782" t="str">
            <v>FY21</v>
          </cell>
          <cell r="D2782" t="str">
            <v>Period 9</v>
          </cell>
        </row>
        <row r="2783">
          <cell r="A2783">
            <v>44300</v>
          </cell>
          <cell r="B2783" t="str">
            <v>P9 W1</v>
          </cell>
          <cell r="C2783" t="str">
            <v>FY21</v>
          </cell>
          <cell r="D2783" t="str">
            <v>Period 9</v>
          </cell>
        </row>
        <row r="2784">
          <cell r="A2784">
            <v>44301</v>
          </cell>
          <cell r="B2784" t="str">
            <v>P9 W1</v>
          </cell>
          <cell r="C2784" t="str">
            <v>FY21</v>
          </cell>
          <cell r="D2784" t="str">
            <v>Period 9</v>
          </cell>
        </row>
        <row r="2785">
          <cell r="A2785">
            <v>44302</v>
          </cell>
          <cell r="B2785" t="str">
            <v>P9 W1</v>
          </cell>
          <cell r="C2785" t="str">
            <v>FY21</v>
          </cell>
          <cell r="D2785" t="str">
            <v>Period 9</v>
          </cell>
        </row>
        <row r="2786">
          <cell r="A2786">
            <v>44303</v>
          </cell>
          <cell r="B2786" t="str">
            <v>P9 W1</v>
          </cell>
          <cell r="C2786" t="str">
            <v>FY21</v>
          </cell>
          <cell r="D2786" t="str">
            <v>Period 9</v>
          </cell>
        </row>
        <row r="2787">
          <cell r="A2787">
            <v>44304</v>
          </cell>
          <cell r="B2787" t="str">
            <v>P9 W1</v>
          </cell>
          <cell r="C2787" t="str">
            <v>FY21</v>
          </cell>
          <cell r="D2787" t="str">
            <v>Period 9</v>
          </cell>
        </row>
        <row r="2788">
          <cell r="A2788">
            <v>44305</v>
          </cell>
          <cell r="B2788" t="str">
            <v>P9 W2</v>
          </cell>
          <cell r="C2788" t="str">
            <v>FY21</v>
          </cell>
          <cell r="D2788" t="str">
            <v>Period 9</v>
          </cell>
        </row>
        <row r="2789">
          <cell r="A2789">
            <v>44306</v>
          </cell>
          <cell r="B2789" t="str">
            <v>P9 W2</v>
          </cell>
          <cell r="C2789" t="str">
            <v>FY21</v>
          </cell>
          <cell r="D2789" t="str">
            <v>Period 9</v>
          </cell>
        </row>
        <row r="2790">
          <cell r="A2790">
            <v>44307</v>
          </cell>
          <cell r="B2790" t="str">
            <v>P9 W2</v>
          </cell>
          <cell r="C2790" t="str">
            <v>FY21</v>
          </cell>
          <cell r="D2790" t="str">
            <v>Period 9</v>
          </cell>
        </row>
        <row r="2791">
          <cell r="A2791">
            <v>44308</v>
          </cell>
          <cell r="B2791" t="str">
            <v>P9 W2</v>
          </cell>
          <cell r="C2791" t="str">
            <v>FY21</v>
          </cell>
          <cell r="D2791" t="str">
            <v>Period 9</v>
          </cell>
        </row>
        <row r="2792">
          <cell r="A2792">
            <v>44309</v>
          </cell>
          <cell r="B2792" t="str">
            <v>P9 W2</v>
          </cell>
          <cell r="C2792" t="str">
            <v>FY21</v>
          </cell>
          <cell r="D2792" t="str">
            <v>Period 9</v>
          </cell>
        </row>
        <row r="2793">
          <cell r="A2793">
            <v>44310</v>
          </cell>
          <cell r="B2793" t="str">
            <v>P9 W2</v>
          </cell>
          <cell r="C2793" t="str">
            <v>FY21</v>
          </cell>
          <cell r="D2793" t="str">
            <v>Period 9</v>
          </cell>
        </row>
        <row r="2794">
          <cell r="A2794">
            <v>44311</v>
          </cell>
          <cell r="B2794" t="str">
            <v>P9 W2</v>
          </cell>
          <cell r="C2794" t="str">
            <v>FY21</v>
          </cell>
          <cell r="D2794" t="str">
            <v>Period 9</v>
          </cell>
        </row>
        <row r="2795">
          <cell r="A2795">
            <v>44312</v>
          </cell>
          <cell r="B2795" t="str">
            <v>P9 W3</v>
          </cell>
          <cell r="C2795" t="str">
            <v>FY21</v>
          </cell>
          <cell r="D2795" t="str">
            <v>Period 9</v>
          </cell>
        </row>
        <row r="2796">
          <cell r="A2796">
            <v>44313</v>
          </cell>
          <cell r="B2796" t="str">
            <v>P9 W3</v>
          </cell>
          <cell r="C2796" t="str">
            <v>FY21</v>
          </cell>
          <cell r="D2796" t="str">
            <v>Period 9</v>
          </cell>
        </row>
        <row r="2797">
          <cell r="A2797">
            <v>44314</v>
          </cell>
          <cell r="B2797" t="str">
            <v>P9 W3</v>
          </cell>
          <cell r="C2797" t="str">
            <v>FY21</v>
          </cell>
          <cell r="D2797" t="str">
            <v>Period 9</v>
          </cell>
        </row>
        <row r="2798">
          <cell r="A2798">
            <v>44315</v>
          </cell>
          <cell r="B2798" t="str">
            <v>P9 W3</v>
          </cell>
          <cell r="C2798" t="str">
            <v>FY21</v>
          </cell>
          <cell r="D2798" t="str">
            <v>Period 9</v>
          </cell>
        </row>
        <row r="2799">
          <cell r="A2799">
            <v>44316</v>
          </cell>
          <cell r="B2799" t="str">
            <v>P9 W3</v>
          </cell>
          <cell r="C2799" t="str">
            <v>FY21</v>
          </cell>
          <cell r="D2799" t="str">
            <v>Period 9</v>
          </cell>
        </row>
        <row r="2800">
          <cell r="A2800">
            <v>44317</v>
          </cell>
          <cell r="B2800" t="str">
            <v>P9 W3</v>
          </cell>
          <cell r="C2800" t="str">
            <v>FY21</v>
          </cell>
          <cell r="D2800" t="str">
            <v>Period 9</v>
          </cell>
        </row>
        <row r="2801">
          <cell r="A2801">
            <v>44318</v>
          </cell>
          <cell r="B2801" t="str">
            <v>P9 W3</v>
          </cell>
          <cell r="C2801" t="str">
            <v>FY21</v>
          </cell>
          <cell r="D2801" t="str">
            <v>Period 9</v>
          </cell>
        </row>
        <row r="2802">
          <cell r="A2802">
            <v>44319</v>
          </cell>
          <cell r="B2802" t="str">
            <v>P9 W4</v>
          </cell>
          <cell r="C2802" t="str">
            <v>FY21</v>
          </cell>
          <cell r="D2802" t="str">
            <v>Period 9</v>
          </cell>
        </row>
        <row r="2803">
          <cell r="A2803">
            <v>44320</v>
          </cell>
          <cell r="B2803" t="str">
            <v>P9 W4</v>
          </cell>
          <cell r="C2803" t="str">
            <v>FY21</v>
          </cell>
          <cell r="D2803" t="str">
            <v>Period 9</v>
          </cell>
        </row>
        <row r="2804">
          <cell r="A2804">
            <v>44321</v>
          </cell>
          <cell r="B2804" t="str">
            <v>P9 W4</v>
          </cell>
          <cell r="C2804" t="str">
            <v>FY21</v>
          </cell>
          <cell r="D2804" t="str">
            <v>Period 9</v>
          </cell>
        </row>
        <row r="2805">
          <cell r="A2805">
            <v>44322</v>
          </cell>
          <cell r="B2805" t="str">
            <v>P9 W4</v>
          </cell>
          <cell r="C2805" t="str">
            <v>FY21</v>
          </cell>
          <cell r="D2805" t="str">
            <v>Period 9</v>
          </cell>
        </row>
        <row r="2806">
          <cell r="A2806">
            <v>44323</v>
          </cell>
          <cell r="B2806" t="str">
            <v>P9 W4</v>
          </cell>
          <cell r="C2806" t="str">
            <v>FY21</v>
          </cell>
          <cell r="D2806" t="str">
            <v>Period 9</v>
          </cell>
        </row>
        <row r="2807">
          <cell r="A2807">
            <v>44324</v>
          </cell>
          <cell r="B2807" t="str">
            <v>P9 W4</v>
          </cell>
          <cell r="C2807" t="str">
            <v>FY21</v>
          </cell>
          <cell r="D2807" t="str">
            <v>Period 9</v>
          </cell>
        </row>
        <row r="2808">
          <cell r="A2808">
            <v>44325</v>
          </cell>
          <cell r="B2808" t="str">
            <v>P9 W4</v>
          </cell>
          <cell r="C2808" t="str">
            <v>FY21</v>
          </cell>
          <cell r="D2808" t="str">
            <v>Period 9</v>
          </cell>
        </row>
        <row r="2809">
          <cell r="A2809">
            <v>44326</v>
          </cell>
          <cell r="B2809" t="str">
            <v>P10 W1</v>
          </cell>
          <cell r="C2809" t="str">
            <v>FY21</v>
          </cell>
          <cell r="D2809" t="str">
            <v>Period 10</v>
          </cell>
        </row>
        <row r="2810">
          <cell r="A2810">
            <v>44327</v>
          </cell>
          <cell r="B2810" t="str">
            <v>P10 W1</v>
          </cell>
          <cell r="C2810" t="str">
            <v>FY21</v>
          </cell>
          <cell r="D2810" t="str">
            <v>Period 10</v>
          </cell>
        </row>
        <row r="2811">
          <cell r="A2811">
            <v>44328</v>
          </cell>
          <cell r="B2811" t="str">
            <v>P10 W1</v>
          </cell>
          <cell r="C2811" t="str">
            <v>FY21</v>
          </cell>
          <cell r="D2811" t="str">
            <v>Period 10</v>
          </cell>
        </row>
        <row r="2812">
          <cell r="A2812">
            <v>44329</v>
          </cell>
          <cell r="B2812" t="str">
            <v>P10 W1</v>
          </cell>
          <cell r="C2812" t="str">
            <v>FY21</v>
          </cell>
          <cell r="D2812" t="str">
            <v>Period 10</v>
          </cell>
        </row>
        <row r="2813">
          <cell r="A2813">
            <v>44330</v>
          </cell>
          <cell r="B2813" t="str">
            <v>P10 W1</v>
          </cell>
          <cell r="C2813" t="str">
            <v>FY21</v>
          </cell>
          <cell r="D2813" t="str">
            <v>Period 10</v>
          </cell>
        </row>
        <row r="2814">
          <cell r="A2814">
            <v>44331</v>
          </cell>
          <cell r="B2814" t="str">
            <v>P10 W1</v>
          </cell>
          <cell r="C2814" t="str">
            <v>FY21</v>
          </cell>
          <cell r="D2814" t="str">
            <v>Period 10</v>
          </cell>
        </row>
        <row r="2815">
          <cell r="A2815">
            <v>44332</v>
          </cell>
          <cell r="B2815" t="str">
            <v>P10 W1</v>
          </cell>
          <cell r="C2815" t="str">
            <v>FY21</v>
          </cell>
          <cell r="D2815" t="str">
            <v>Period 10</v>
          </cell>
        </row>
        <row r="2816">
          <cell r="A2816">
            <v>44333</v>
          </cell>
          <cell r="B2816" t="str">
            <v>P10 W2</v>
          </cell>
          <cell r="C2816" t="str">
            <v>FY21</v>
          </cell>
          <cell r="D2816" t="str">
            <v>Period 10</v>
          </cell>
        </row>
        <row r="2817">
          <cell r="A2817">
            <v>44334</v>
          </cell>
          <cell r="B2817" t="str">
            <v>P10 W2</v>
          </cell>
          <cell r="C2817" t="str">
            <v>FY21</v>
          </cell>
          <cell r="D2817" t="str">
            <v>Period 10</v>
          </cell>
        </row>
        <row r="2818">
          <cell r="A2818">
            <v>44335</v>
          </cell>
          <cell r="B2818" t="str">
            <v>P10 W2</v>
          </cell>
          <cell r="C2818" t="str">
            <v>FY21</v>
          </cell>
          <cell r="D2818" t="str">
            <v>Period 10</v>
          </cell>
        </row>
        <row r="2819">
          <cell r="A2819">
            <v>44336</v>
          </cell>
          <cell r="B2819" t="str">
            <v>P10 W2</v>
          </cell>
          <cell r="C2819" t="str">
            <v>FY21</v>
          </cell>
          <cell r="D2819" t="str">
            <v>Period 10</v>
          </cell>
        </row>
        <row r="2820">
          <cell r="A2820">
            <v>44337</v>
          </cell>
          <cell r="B2820" t="str">
            <v>P10 W2</v>
          </cell>
          <cell r="C2820" t="str">
            <v>FY21</v>
          </cell>
          <cell r="D2820" t="str">
            <v>Period 10</v>
          </cell>
        </row>
        <row r="2821">
          <cell r="A2821">
            <v>44338</v>
          </cell>
          <cell r="B2821" t="str">
            <v>P10 W2</v>
          </cell>
          <cell r="C2821" t="str">
            <v>FY21</v>
          </cell>
          <cell r="D2821" t="str">
            <v>Period 10</v>
          </cell>
        </row>
        <row r="2822">
          <cell r="A2822">
            <v>44339</v>
          </cell>
          <cell r="B2822" t="str">
            <v>P10 W2</v>
          </cell>
          <cell r="C2822" t="str">
            <v>FY21</v>
          </cell>
          <cell r="D2822" t="str">
            <v>Period 10</v>
          </cell>
        </row>
        <row r="2823">
          <cell r="A2823">
            <v>44340</v>
          </cell>
          <cell r="B2823" t="str">
            <v>P10 W3</v>
          </cell>
          <cell r="C2823" t="str">
            <v>FY21</v>
          </cell>
          <cell r="D2823" t="str">
            <v>Period 10</v>
          </cell>
        </row>
        <row r="2824">
          <cell r="A2824">
            <v>44341</v>
          </cell>
          <cell r="B2824" t="str">
            <v>P10 W3</v>
          </cell>
          <cell r="C2824" t="str">
            <v>FY21</v>
          </cell>
          <cell r="D2824" t="str">
            <v>Period 10</v>
          </cell>
        </row>
        <row r="2825">
          <cell r="A2825">
            <v>44342</v>
          </cell>
          <cell r="B2825" t="str">
            <v>P10 W3</v>
          </cell>
          <cell r="C2825" t="str">
            <v>FY21</v>
          </cell>
          <cell r="D2825" t="str">
            <v>Period 10</v>
          </cell>
        </row>
        <row r="2826">
          <cell r="A2826">
            <v>44343</v>
          </cell>
          <cell r="B2826" t="str">
            <v>P10 W3</v>
          </cell>
          <cell r="C2826" t="str">
            <v>FY21</v>
          </cell>
          <cell r="D2826" t="str">
            <v>Period 10</v>
          </cell>
        </row>
        <row r="2827">
          <cell r="A2827">
            <v>44344</v>
          </cell>
          <cell r="B2827" t="str">
            <v>P10 W3</v>
          </cell>
          <cell r="C2827" t="str">
            <v>FY21</v>
          </cell>
          <cell r="D2827" t="str">
            <v>Period 10</v>
          </cell>
        </row>
        <row r="2828">
          <cell r="A2828">
            <v>44345</v>
          </cell>
          <cell r="B2828" t="str">
            <v>P10 W3</v>
          </cell>
          <cell r="C2828" t="str">
            <v>FY21</v>
          </cell>
          <cell r="D2828" t="str">
            <v>Period 10</v>
          </cell>
        </row>
        <row r="2829">
          <cell r="A2829">
            <v>44346</v>
          </cell>
          <cell r="B2829" t="str">
            <v>P10 W3</v>
          </cell>
          <cell r="C2829" t="str">
            <v>FY21</v>
          </cell>
          <cell r="D2829" t="str">
            <v>Period 10</v>
          </cell>
        </row>
        <row r="2830">
          <cell r="A2830">
            <v>44347</v>
          </cell>
          <cell r="B2830" t="str">
            <v>P10 W4</v>
          </cell>
          <cell r="C2830" t="str">
            <v>FY21</v>
          </cell>
          <cell r="D2830" t="str">
            <v>Period 10</v>
          </cell>
        </row>
        <row r="2831">
          <cell r="A2831">
            <v>44348</v>
          </cell>
          <cell r="B2831" t="str">
            <v>P10 W4</v>
          </cell>
          <cell r="C2831" t="str">
            <v>FY21</v>
          </cell>
          <cell r="D2831" t="str">
            <v>Period 10</v>
          </cell>
        </row>
        <row r="2832">
          <cell r="A2832">
            <v>44349</v>
          </cell>
          <cell r="B2832" t="str">
            <v>P10 W4</v>
          </cell>
          <cell r="C2832" t="str">
            <v>FY21</v>
          </cell>
          <cell r="D2832" t="str">
            <v>Period 10</v>
          </cell>
        </row>
        <row r="2833">
          <cell r="A2833">
            <v>44350</v>
          </cell>
          <cell r="B2833" t="str">
            <v>P10 W4</v>
          </cell>
          <cell r="C2833" t="str">
            <v>FY21</v>
          </cell>
          <cell r="D2833" t="str">
            <v>Period 10</v>
          </cell>
        </row>
        <row r="2834">
          <cell r="A2834">
            <v>44351</v>
          </cell>
          <cell r="B2834" t="str">
            <v>P10 W4</v>
          </cell>
          <cell r="C2834" t="str">
            <v>FY21</v>
          </cell>
          <cell r="D2834" t="str">
            <v>Period 10</v>
          </cell>
        </row>
        <row r="2835">
          <cell r="A2835">
            <v>44352</v>
          </cell>
          <cell r="B2835" t="str">
            <v>P10 W4</v>
          </cell>
          <cell r="C2835" t="str">
            <v>FY21</v>
          </cell>
          <cell r="D2835" t="str">
            <v>Period 10</v>
          </cell>
        </row>
        <row r="2836">
          <cell r="A2836">
            <v>44353</v>
          </cell>
          <cell r="B2836" t="str">
            <v>P10 W4</v>
          </cell>
          <cell r="C2836" t="str">
            <v>FY21</v>
          </cell>
          <cell r="D2836" t="str">
            <v>Period 10</v>
          </cell>
        </row>
        <row r="2837">
          <cell r="A2837">
            <v>44354</v>
          </cell>
          <cell r="B2837" t="str">
            <v>P11 W1</v>
          </cell>
          <cell r="C2837" t="str">
            <v>FY21</v>
          </cell>
          <cell r="D2837" t="str">
            <v>Period 11</v>
          </cell>
        </row>
        <row r="2838">
          <cell r="A2838">
            <v>44355</v>
          </cell>
          <cell r="B2838" t="str">
            <v>P11 W1</v>
          </cell>
          <cell r="C2838" t="str">
            <v>FY21</v>
          </cell>
          <cell r="D2838" t="str">
            <v>Period 11</v>
          </cell>
        </row>
        <row r="2839">
          <cell r="A2839">
            <v>44356</v>
          </cell>
          <cell r="B2839" t="str">
            <v>P11 W1</v>
          </cell>
          <cell r="C2839" t="str">
            <v>FY21</v>
          </cell>
          <cell r="D2839" t="str">
            <v>Period 11</v>
          </cell>
        </row>
        <row r="2840">
          <cell r="A2840">
            <v>44357</v>
          </cell>
          <cell r="B2840" t="str">
            <v>P11 W1</v>
          </cell>
          <cell r="C2840" t="str">
            <v>FY21</v>
          </cell>
          <cell r="D2840" t="str">
            <v>Period 11</v>
          </cell>
        </row>
        <row r="2841">
          <cell r="A2841">
            <v>44358</v>
          </cell>
          <cell r="B2841" t="str">
            <v>P11 W1</v>
          </cell>
          <cell r="C2841" t="str">
            <v>FY21</v>
          </cell>
          <cell r="D2841" t="str">
            <v>Period 11</v>
          </cell>
        </row>
        <row r="2842">
          <cell r="A2842">
            <v>44359</v>
          </cell>
          <cell r="B2842" t="str">
            <v>P11 W1</v>
          </cell>
          <cell r="C2842" t="str">
            <v>FY21</v>
          </cell>
          <cell r="D2842" t="str">
            <v>Period 11</v>
          </cell>
        </row>
        <row r="2843">
          <cell r="A2843">
            <v>44360</v>
          </cell>
          <cell r="B2843" t="str">
            <v>P11 W1</v>
          </cell>
          <cell r="C2843" t="str">
            <v>FY21</v>
          </cell>
          <cell r="D2843" t="str">
            <v>Period 11</v>
          </cell>
        </row>
        <row r="2844">
          <cell r="A2844">
            <v>44361</v>
          </cell>
          <cell r="B2844" t="str">
            <v>P11 W2</v>
          </cell>
          <cell r="C2844" t="str">
            <v>FY21</v>
          </cell>
          <cell r="D2844" t="str">
            <v>Period 11</v>
          </cell>
        </row>
        <row r="2845">
          <cell r="A2845">
            <v>44362</v>
          </cell>
          <cell r="B2845" t="str">
            <v>P11 W2</v>
          </cell>
          <cell r="C2845" t="str">
            <v>FY21</v>
          </cell>
          <cell r="D2845" t="str">
            <v>Period 11</v>
          </cell>
        </row>
        <row r="2846">
          <cell r="A2846">
            <v>44363</v>
          </cell>
          <cell r="B2846" t="str">
            <v>P11 W2</v>
          </cell>
          <cell r="C2846" t="str">
            <v>FY21</v>
          </cell>
          <cell r="D2846" t="str">
            <v>Period 11</v>
          </cell>
        </row>
        <row r="2847">
          <cell r="A2847">
            <v>44364</v>
          </cell>
          <cell r="B2847" t="str">
            <v>P11 W2</v>
          </cell>
          <cell r="C2847" t="str">
            <v>FY21</v>
          </cell>
          <cell r="D2847" t="str">
            <v>Period 11</v>
          </cell>
        </row>
        <row r="2848">
          <cell r="A2848">
            <v>44365</v>
          </cell>
          <cell r="B2848" t="str">
            <v>P11 W2</v>
          </cell>
          <cell r="C2848" t="str">
            <v>FY21</v>
          </cell>
          <cell r="D2848" t="str">
            <v>Period 11</v>
          </cell>
        </row>
        <row r="2849">
          <cell r="A2849">
            <v>44366</v>
          </cell>
          <cell r="B2849" t="str">
            <v>P11 W2</v>
          </cell>
          <cell r="C2849" t="str">
            <v>FY21</v>
          </cell>
          <cell r="D2849" t="str">
            <v>Period 11</v>
          </cell>
        </row>
        <row r="2850">
          <cell r="A2850">
            <v>44367</v>
          </cell>
          <cell r="B2850" t="str">
            <v>P11 W2</v>
          </cell>
          <cell r="C2850" t="str">
            <v>FY21</v>
          </cell>
          <cell r="D2850" t="str">
            <v>Period 11</v>
          </cell>
        </row>
        <row r="2851">
          <cell r="A2851">
            <v>44368</v>
          </cell>
          <cell r="B2851" t="str">
            <v>P11 W3</v>
          </cell>
          <cell r="C2851" t="str">
            <v>FY21</v>
          </cell>
          <cell r="D2851" t="str">
            <v>Period 11</v>
          </cell>
        </row>
        <row r="2852">
          <cell r="A2852">
            <v>44369</v>
          </cell>
          <cell r="B2852" t="str">
            <v>P11 W3</v>
          </cell>
          <cell r="C2852" t="str">
            <v>FY21</v>
          </cell>
          <cell r="D2852" t="str">
            <v>Period 11</v>
          </cell>
        </row>
        <row r="2853">
          <cell r="A2853">
            <v>44370</v>
          </cell>
          <cell r="B2853" t="str">
            <v>P11 W3</v>
          </cell>
          <cell r="C2853" t="str">
            <v>FY21</v>
          </cell>
          <cell r="D2853" t="str">
            <v>Period 11</v>
          </cell>
        </row>
        <row r="2854">
          <cell r="A2854">
            <v>44371</v>
          </cell>
          <cell r="B2854" t="str">
            <v>P11 W3</v>
          </cell>
          <cell r="C2854" t="str">
            <v>FY21</v>
          </cell>
          <cell r="D2854" t="str">
            <v>Period 11</v>
          </cell>
        </row>
        <row r="2855">
          <cell r="A2855">
            <v>44372</v>
          </cell>
          <cell r="B2855" t="str">
            <v>P11 W3</v>
          </cell>
          <cell r="C2855" t="str">
            <v>FY21</v>
          </cell>
          <cell r="D2855" t="str">
            <v>Period 11</v>
          </cell>
        </row>
        <row r="2856">
          <cell r="A2856">
            <v>44373</v>
          </cell>
          <cell r="B2856" t="str">
            <v>P11 W3</v>
          </cell>
          <cell r="C2856" t="str">
            <v>FY21</v>
          </cell>
          <cell r="D2856" t="str">
            <v>Period 11</v>
          </cell>
        </row>
        <row r="2857">
          <cell r="A2857">
            <v>44374</v>
          </cell>
          <cell r="B2857" t="str">
            <v>P11 W3</v>
          </cell>
          <cell r="C2857" t="str">
            <v>FY21</v>
          </cell>
          <cell r="D2857" t="str">
            <v>Period 11</v>
          </cell>
        </row>
        <row r="2858">
          <cell r="A2858">
            <v>44375</v>
          </cell>
          <cell r="B2858" t="str">
            <v>P11 W4</v>
          </cell>
          <cell r="C2858" t="str">
            <v>FY21</v>
          </cell>
          <cell r="D2858" t="str">
            <v>Period 11</v>
          </cell>
        </row>
        <row r="2859">
          <cell r="A2859">
            <v>44376</v>
          </cell>
          <cell r="B2859" t="str">
            <v>P11 W4</v>
          </cell>
          <cell r="C2859" t="str">
            <v>FY21</v>
          </cell>
          <cell r="D2859" t="str">
            <v>Period 11</v>
          </cell>
        </row>
        <row r="2860">
          <cell r="A2860">
            <v>44377</v>
          </cell>
          <cell r="B2860" t="str">
            <v>P11 W4</v>
          </cell>
          <cell r="C2860" t="str">
            <v>FY21</v>
          </cell>
          <cell r="D2860" t="str">
            <v>Period 11</v>
          </cell>
        </row>
        <row r="2861">
          <cell r="A2861">
            <v>44378</v>
          </cell>
          <cell r="B2861" t="str">
            <v>P11 W4</v>
          </cell>
          <cell r="C2861" t="str">
            <v>FY21</v>
          </cell>
          <cell r="D2861" t="str">
            <v>Period 11</v>
          </cell>
        </row>
        <row r="2862">
          <cell r="A2862">
            <v>44379</v>
          </cell>
          <cell r="B2862" t="str">
            <v>P11 W4</v>
          </cell>
          <cell r="C2862" t="str">
            <v>FY21</v>
          </cell>
          <cell r="D2862" t="str">
            <v>Period 11</v>
          </cell>
        </row>
        <row r="2863">
          <cell r="A2863">
            <v>44380</v>
          </cell>
          <cell r="B2863" t="str">
            <v>P11 W4</v>
          </cell>
          <cell r="C2863" t="str">
            <v>FY21</v>
          </cell>
          <cell r="D2863" t="str">
            <v>Period 11</v>
          </cell>
        </row>
        <row r="2864">
          <cell r="A2864">
            <v>44381</v>
          </cell>
          <cell r="B2864" t="str">
            <v>P11 W4</v>
          </cell>
          <cell r="C2864" t="str">
            <v>FY21</v>
          </cell>
          <cell r="D2864" t="str">
            <v>Period 11</v>
          </cell>
        </row>
        <row r="2865">
          <cell r="A2865">
            <v>44382</v>
          </cell>
          <cell r="B2865" t="str">
            <v>P12 W1</v>
          </cell>
          <cell r="C2865" t="str">
            <v>FY21</v>
          </cell>
          <cell r="D2865" t="str">
            <v>Period 12</v>
          </cell>
        </row>
        <row r="2866">
          <cell r="A2866">
            <v>44383</v>
          </cell>
          <cell r="B2866" t="str">
            <v>P12 W1</v>
          </cell>
          <cell r="C2866" t="str">
            <v>FY21</v>
          </cell>
          <cell r="D2866" t="str">
            <v>Period 12</v>
          </cell>
        </row>
        <row r="2867">
          <cell r="A2867">
            <v>44384</v>
          </cell>
          <cell r="B2867" t="str">
            <v>P12 W1</v>
          </cell>
          <cell r="C2867" t="str">
            <v>FY21</v>
          </cell>
          <cell r="D2867" t="str">
            <v>Period 12</v>
          </cell>
        </row>
        <row r="2868">
          <cell r="A2868">
            <v>44385</v>
          </cell>
          <cell r="B2868" t="str">
            <v>P12 W1</v>
          </cell>
          <cell r="C2868" t="str">
            <v>FY21</v>
          </cell>
          <cell r="D2868" t="str">
            <v>Period 12</v>
          </cell>
        </row>
        <row r="2869">
          <cell r="A2869">
            <v>44386</v>
          </cell>
          <cell r="B2869" t="str">
            <v>P12 W1</v>
          </cell>
          <cell r="C2869" t="str">
            <v>FY21</v>
          </cell>
          <cell r="D2869" t="str">
            <v>Period 12</v>
          </cell>
        </row>
        <row r="2870">
          <cell r="A2870">
            <v>44387</v>
          </cell>
          <cell r="B2870" t="str">
            <v>P12 W1</v>
          </cell>
          <cell r="C2870" t="str">
            <v>FY21</v>
          </cell>
          <cell r="D2870" t="str">
            <v>Period 12</v>
          </cell>
        </row>
        <row r="2871">
          <cell r="A2871">
            <v>44388</v>
          </cell>
          <cell r="B2871" t="str">
            <v>P12 W1</v>
          </cell>
          <cell r="C2871" t="str">
            <v>FY21</v>
          </cell>
          <cell r="D2871" t="str">
            <v>Period 12</v>
          </cell>
        </row>
        <row r="2872">
          <cell r="A2872">
            <v>44389</v>
          </cell>
          <cell r="B2872" t="str">
            <v>P12 W2</v>
          </cell>
          <cell r="C2872" t="str">
            <v>FY21</v>
          </cell>
          <cell r="D2872" t="str">
            <v>Period 12</v>
          </cell>
        </row>
        <row r="2873">
          <cell r="A2873">
            <v>44390</v>
          </cell>
          <cell r="B2873" t="str">
            <v>P12 W2</v>
          </cell>
          <cell r="C2873" t="str">
            <v>FY21</v>
          </cell>
          <cell r="D2873" t="str">
            <v>Period 12</v>
          </cell>
        </row>
        <row r="2874">
          <cell r="A2874">
            <v>44391</v>
          </cell>
          <cell r="B2874" t="str">
            <v>P12 W2</v>
          </cell>
          <cell r="C2874" t="str">
            <v>FY21</v>
          </cell>
          <cell r="D2874" t="str">
            <v>Period 12</v>
          </cell>
        </row>
        <row r="2875">
          <cell r="A2875">
            <v>44392</v>
          </cell>
          <cell r="B2875" t="str">
            <v>P12 W2</v>
          </cell>
          <cell r="C2875" t="str">
            <v>FY21</v>
          </cell>
          <cell r="D2875" t="str">
            <v>Period 12</v>
          </cell>
        </row>
        <row r="2876">
          <cell r="A2876">
            <v>44393</v>
          </cell>
          <cell r="B2876" t="str">
            <v>P12 W2</v>
          </cell>
          <cell r="C2876" t="str">
            <v>FY21</v>
          </cell>
          <cell r="D2876" t="str">
            <v>Period 12</v>
          </cell>
        </row>
        <row r="2877">
          <cell r="A2877">
            <v>44394</v>
          </cell>
          <cell r="B2877" t="str">
            <v>P12 W2</v>
          </cell>
          <cell r="C2877" t="str">
            <v>FY21</v>
          </cell>
          <cell r="D2877" t="str">
            <v>Period 12</v>
          </cell>
        </row>
        <row r="2878">
          <cell r="A2878">
            <v>44395</v>
          </cell>
          <cell r="B2878" t="str">
            <v>P12 W2</v>
          </cell>
          <cell r="C2878" t="str">
            <v>FY21</v>
          </cell>
          <cell r="D2878" t="str">
            <v>Period 12</v>
          </cell>
        </row>
        <row r="2879">
          <cell r="A2879">
            <v>44396</v>
          </cell>
          <cell r="B2879" t="str">
            <v>P12 W3</v>
          </cell>
          <cell r="C2879" t="str">
            <v>FY21</v>
          </cell>
          <cell r="D2879" t="str">
            <v>Period 12</v>
          </cell>
        </row>
        <row r="2880">
          <cell r="A2880">
            <v>44397</v>
          </cell>
          <cell r="B2880" t="str">
            <v>P12 W3</v>
          </cell>
          <cell r="C2880" t="str">
            <v>FY21</v>
          </cell>
          <cell r="D2880" t="str">
            <v>Period 12</v>
          </cell>
        </row>
        <row r="2881">
          <cell r="A2881">
            <v>44398</v>
          </cell>
          <cell r="B2881" t="str">
            <v>P12 W3</v>
          </cell>
          <cell r="C2881" t="str">
            <v>FY21</v>
          </cell>
          <cell r="D2881" t="str">
            <v>Period 12</v>
          </cell>
        </row>
        <row r="2882">
          <cell r="A2882">
            <v>44399</v>
          </cell>
          <cell r="B2882" t="str">
            <v>P12 W3</v>
          </cell>
          <cell r="C2882" t="str">
            <v>FY21</v>
          </cell>
          <cell r="D2882" t="str">
            <v>Period 12</v>
          </cell>
        </row>
        <row r="2883">
          <cell r="A2883">
            <v>44400</v>
          </cell>
          <cell r="B2883" t="str">
            <v>P12 W3</v>
          </cell>
          <cell r="C2883" t="str">
            <v>FY21</v>
          </cell>
          <cell r="D2883" t="str">
            <v>Period 12</v>
          </cell>
        </row>
        <row r="2884">
          <cell r="A2884">
            <v>44401</v>
          </cell>
          <cell r="B2884" t="str">
            <v>P12 W3</v>
          </cell>
          <cell r="C2884" t="str">
            <v>FY21</v>
          </cell>
          <cell r="D2884" t="str">
            <v>Period 12</v>
          </cell>
        </row>
        <row r="2885">
          <cell r="A2885">
            <v>44402</v>
          </cell>
          <cell r="B2885" t="str">
            <v>P12 W3</v>
          </cell>
          <cell r="C2885" t="str">
            <v>FY21</v>
          </cell>
          <cell r="D2885" t="str">
            <v>Period 12</v>
          </cell>
        </row>
        <row r="2886">
          <cell r="A2886">
            <v>44403</v>
          </cell>
          <cell r="B2886" t="str">
            <v>P12 W4</v>
          </cell>
          <cell r="C2886" t="str">
            <v>FY21</v>
          </cell>
          <cell r="D2886" t="str">
            <v>Period 12</v>
          </cell>
        </row>
        <row r="2887">
          <cell r="A2887">
            <v>44404</v>
          </cell>
          <cell r="B2887" t="str">
            <v>P12 W4</v>
          </cell>
          <cell r="C2887" t="str">
            <v>FY21</v>
          </cell>
          <cell r="D2887" t="str">
            <v>Period 12</v>
          </cell>
        </row>
        <row r="2888">
          <cell r="A2888">
            <v>44405</v>
          </cell>
          <cell r="B2888" t="str">
            <v>P12 W4</v>
          </cell>
          <cell r="C2888" t="str">
            <v>FY21</v>
          </cell>
          <cell r="D2888" t="str">
            <v>Period 12</v>
          </cell>
        </row>
        <row r="2889">
          <cell r="A2889">
            <v>44406</v>
          </cell>
          <cell r="B2889" t="str">
            <v>P12 W4</v>
          </cell>
          <cell r="C2889" t="str">
            <v>FY21</v>
          </cell>
          <cell r="D2889" t="str">
            <v>Period 12</v>
          </cell>
        </row>
        <row r="2890">
          <cell r="A2890">
            <v>44407</v>
          </cell>
          <cell r="B2890" t="str">
            <v>P12 W4</v>
          </cell>
          <cell r="C2890" t="str">
            <v>FY21</v>
          </cell>
          <cell r="D2890" t="str">
            <v>Period 12</v>
          </cell>
        </row>
        <row r="2891">
          <cell r="A2891">
            <v>44408</v>
          </cell>
          <cell r="B2891" t="str">
            <v>P12 W4</v>
          </cell>
          <cell r="C2891" t="str">
            <v>FY21</v>
          </cell>
          <cell r="D2891" t="str">
            <v>Period 12</v>
          </cell>
        </row>
        <row r="2892">
          <cell r="A2892">
            <v>44409</v>
          </cell>
          <cell r="B2892" t="str">
            <v>P12 W4</v>
          </cell>
          <cell r="C2892" t="str">
            <v>FY21</v>
          </cell>
          <cell r="D2892" t="str">
            <v>Period 12</v>
          </cell>
        </row>
        <row r="2893">
          <cell r="A2893">
            <v>44410</v>
          </cell>
          <cell r="B2893" t="str">
            <v>P13 W1</v>
          </cell>
          <cell r="C2893" t="str">
            <v>FY21</v>
          </cell>
          <cell r="D2893" t="str">
            <v>Period 13</v>
          </cell>
        </row>
        <row r="2894">
          <cell r="A2894">
            <v>44411</v>
          </cell>
          <cell r="B2894" t="str">
            <v>P13 W1</v>
          </cell>
          <cell r="C2894" t="str">
            <v>FY21</v>
          </cell>
          <cell r="D2894" t="str">
            <v>Period 13</v>
          </cell>
        </row>
        <row r="2895">
          <cell r="A2895">
            <v>44412</v>
          </cell>
          <cell r="B2895" t="str">
            <v>P13 W1</v>
          </cell>
          <cell r="C2895" t="str">
            <v>FY21</v>
          </cell>
          <cell r="D2895" t="str">
            <v>Period 13</v>
          </cell>
        </row>
        <row r="2896">
          <cell r="A2896">
            <v>44413</v>
          </cell>
          <cell r="B2896" t="str">
            <v>P13 W1</v>
          </cell>
          <cell r="C2896" t="str">
            <v>FY21</v>
          </cell>
          <cell r="D2896" t="str">
            <v>Period 13</v>
          </cell>
        </row>
        <row r="2897">
          <cell r="A2897">
            <v>44414</v>
          </cell>
          <cell r="B2897" t="str">
            <v>P13 W1</v>
          </cell>
          <cell r="C2897" t="str">
            <v>FY21</v>
          </cell>
          <cell r="D2897" t="str">
            <v>Period 13</v>
          </cell>
        </row>
        <row r="2898">
          <cell r="A2898">
            <v>44415</v>
          </cell>
          <cell r="B2898" t="str">
            <v>P13 W1</v>
          </cell>
          <cell r="C2898" t="str">
            <v>FY21</v>
          </cell>
          <cell r="D2898" t="str">
            <v>Period 13</v>
          </cell>
        </row>
        <row r="2899">
          <cell r="A2899">
            <v>44416</v>
          </cell>
          <cell r="B2899" t="str">
            <v>P13 W1</v>
          </cell>
          <cell r="C2899" t="str">
            <v>FY21</v>
          </cell>
          <cell r="D2899" t="str">
            <v>Period 13</v>
          </cell>
        </row>
        <row r="2900">
          <cell r="A2900">
            <v>44417</v>
          </cell>
          <cell r="B2900" t="str">
            <v>P13 W2</v>
          </cell>
          <cell r="C2900" t="str">
            <v>FY21</v>
          </cell>
          <cell r="D2900" t="str">
            <v>Period 13</v>
          </cell>
        </row>
        <row r="2901">
          <cell r="A2901">
            <v>44418</v>
          </cell>
          <cell r="B2901" t="str">
            <v>P13 W2</v>
          </cell>
          <cell r="C2901" t="str">
            <v>FY21</v>
          </cell>
          <cell r="D2901" t="str">
            <v>Period 13</v>
          </cell>
        </row>
        <row r="2902">
          <cell r="A2902">
            <v>44419</v>
          </cell>
          <cell r="B2902" t="str">
            <v>P13 W2</v>
          </cell>
          <cell r="C2902" t="str">
            <v>FY21</v>
          </cell>
          <cell r="D2902" t="str">
            <v>Period 13</v>
          </cell>
        </row>
        <row r="2903">
          <cell r="A2903">
            <v>44420</v>
          </cell>
          <cell r="B2903" t="str">
            <v>P13 W2</v>
          </cell>
          <cell r="C2903" t="str">
            <v>FY21</v>
          </cell>
          <cell r="D2903" t="str">
            <v>Period 13</v>
          </cell>
        </row>
        <row r="2904">
          <cell r="A2904">
            <v>44421</v>
          </cell>
          <cell r="B2904" t="str">
            <v>P13 W2</v>
          </cell>
          <cell r="C2904" t="str">
            <v>FY21</v>
          </cell>
          <cell r="D2904" t="str">
            <v>Period 13</v>
          </cell>
        </row>
        <row r="2905">
          <cell r="A2905">
            <v>44422</v>
          </cell>
          <cell r="B2905" t="str">
            <v>P13 W2</v>
          </cell>
          <cell r="C2905" t="str">
            <v>FY21</v>
          </cell>
          <cell r="D2905" t="str">
            <v>Period 13</v>
          </cell>
        </row>
        <row r="2906">
          <cell r="A2906">
            <v>44423</v>
          </cell>
          <cell r="B2906" t="str">
            <v>P13 W2</v>
          </cell>
          <cell r="C2906" t="str">
            <v>FY21</v>
          </cell>
          <cell r="D2906" t="str">
            <v>Period 13</v>
          </cell>
        </row>
        <row r="2907">
          <cell r="A2907">
            <v>44424</v>
          </cell>
          <cell r="B2907" t="str">
            <v>P13 W3</v>
          </cell>
          <cell r="C2907" t="str">
            <v>FY21</v>
          </cell>
          <cell r="D2907" t="str">
            <v>Period 13</v>
          </cell>
        </row>
        <row r="2908">
          <cell r="A2908">
            <v>44425</v>
          </cell>
          <cell r="B2908" t="str">
            <v>P13 W3</v>
          </cell>
          <cell r="C2908" t="str">
            <v>FY21</v>
          </cell>
          <cell r="D2908" t="str">
            <v>Period 13</v>
          </cell>
        </row>
        <row r="2909">
          <cell r="A2909">
            <v>44426</v>
          </cell>
          <cell r="B2909" t="str">
            <v>P13 W3</v>
          </cell>
          <cell r="C2909" t="str">
            <v>FY21</v>
          </cell>
          <cell r="D2909" t="str">
            <v>Period 13</v>
          </cell>
        </row>
        <row r="2910">
          <cell r="A2910">
            <v>44427</v>
          </cell>
          <cell r="B2910" t="str">
            <v>P13 W3</v>
          </cell>
          <cell r="C2910" t="str">
            <v>FY21</v>
          </cell>
          <cell r="D2910" t="str">
            <v>Period 13</v>
          </cell>
        </row>
        <row r="2911">
          <cell r="A2911">
            <v>44428</v>
          </cell>
          <cell r="B2911" t="str">
            <v>P13 W3</v>
          </cell>
          <cell r="C2911" t="str">
            <v>FY21</v>
          </cell>
          <cell r="D2911" t="str">
            <v>Period 13</v>
          </cell>
        </row>
        <row r="2912">
          <cell r="A2912">
            <v>44429</v>
          </cell>
          <cell r="B2912" t="str">
            <v>P13 W3</v>
          </cell>
          <cell r="C2912" t="str">
            <v>FY21</v>
          </cell>
          <cell r="D2912" t="str">
            <v>Period 13</v>
          </cell>
        </row>
        <row r="2913">
          <cell r="A2913">
            <v>44430</v>
          </cell>
          <cell r="B2913" t="str">
            <v>P13 W3</v>
          </cell>
          <cell r="C2913" t="str">
            <v>FY21</v>
          </cell>
          <cell r="D2913" t="str">
            <v>Period 13</v>
          </cell>
        </row>
        <row r="2914">
          <cell r="A2914">
            <v>44431</v>
          </cell>
          <cell r="B2914" t="str">
            <v>P13 W4</v>
          </cell>
          <cell r="C2914" t="str">
            <v>FY21</v>
          </cell>
          <cell r="D2914" t="str">
            <v>Period 13</v>
          </cell>
        </row>
        <row r="2915">
          <cell r="A2915">
            <v>44432</v>
          </cell>
          <cell r="B2915" t="str">
            <v>P13 W4</v>
          </cell>
          <cell r="C2915" t="str">
            <v>FY21</v>
          </cell>
          <cell r="D2915" t="str">
            <v>Period 13</v>
          </cell>
        </row>
        <row r="2916">
          <cell r="A2916">
            <v>44433</v>
          </cell>
          <cell r="B2916" t="str">
            <v>P13 W4</v>
          </cell>
          <cell r="C2916" t="str">
            <v>FY21</v>
          </cell>
          <cell r="D2916" t="str">
            <v>Period 13</v>
          </cell>
        </row>
        <row r="2917">
          <cell r="A2917">
            <v>44434</v>
          </cell>
          <cell r="B2917" t="str">
            <v>P13 W4</v>
          </cell>
          <cell r="C2917" t="str">
            <v>FY21</v>
          </cell>
          <cell r="D2917" t="str">
            <v>Period 13</v>
          </cell>
        </row>
        <row r="2918">
          <cell r="A2918">
            <v>44435</v>
          </cell>
          <cell r="B2918" t="str">
            <v>P13 W4</v>
          </cell>
          <cell r="C2918" t="str">
            <v>FY21</v>
          </cell>
          <cell r="D2918" t="str">
            <v>Period 13</v>
          </cell>
        </row>
        <row r="2919">
          <cell r="A2919">
            <v>44436</v>
          </cell>
          <cell r="B2919" t="str">
            <v>P13 W4</v>
          </cell>
          <cell r="C2919" t="str">
            <v>FY21</v>
          </cell>
          <cell r="D2919" t="str">
            <v>Period 13</v>
          </cell>
        </row>
        <row r="2920">
          <cell r="A2920">
            <v>44437</v>
          </cell>
          <cell r="B2920" t="str">
            <v>P13 W4</v>
          </cell>
          <cell r="C2920" t="str">
            <v>FY21</v>
          </cell>
          <cell r="D2920" t="str">
            <v>Period 13</v>
          </cell>
        </row>
        <row r="2921">
          <cell r="A2921">
            <v>44438</v>
          </cell>
          <cell r="B2921" t="str">
            <v>P1 W1</v>
          </cell>
          <cell r="C2921" t="str">
            <v>FY22</v>
          </cell>
          <cell r="D2921" t="str">
            <v>Period 1</v>
          </cell>
        </row>
        <row r="2922">
          <cell r="A2922">
            <v>44439</v>
          </cell>
          <cell r="B2922" t="str">
            <v>P1 W1</v>
          </cell>
          <cell r="C2922" t="str">
            <v>FY22</v>
          </cell>
          <cell r="D2922" t="str">
            <v>Period 1</v>
          </cell>
        </row>
        <row r="2923">
          <cell r="A2923">
            <v>44440</v>
          </cell>
          <cell r="B2923" t="str">
            <v>P1 W1</v>
          </cell>
          <cell r="C2923" t="str">
            <v>FY22</v>
          </cell>
          <cell r="D2923" t="str">
            <v>Period 1</v>
          </cell>
        </row>
        <row r="2924">
          <cell r="A2924">
            <v>44441</v>
          </cell>
          <cell r="B2924" t="str">
            <v>P1 W1</v>
          </cell>
          <cell r="C2924" t="str">
            <v>FY22</v>
          </cell>
          <cell r="D2924" t="str">
            <v>Period 1</v>
          </cell>
        </row>
        <row r="2925">
          <cell r="A2925">
            <v>44442</v>
          </cell>
          <cell r="B2925" t="str">
            <v>P1 W1</v>
          </cell>
          <cell r="C2925" t="str">
            <v>FY22</v>
          </cell>
          <cell r="D2925" t="str">
            <v>Period 1</v>
          </cell>
        </row>
        <row r="2926">
          <cell r="A2926">
            <v>44443</v>
          </cell>
          <cell r="B2926" t="str">
            <v>P1 W1</v>
          </cell>
          <cell r="C2926" t="str">
            <v>FY22</v>
          </cell>
          <cell r="D2926" t="str">
            <v>Period 1</v>
          </cell>
        </row>
        <row r="2927">
          <cell r="A2927">
            <v>44444</v>
          </cell>
          <cell r="B2927" t="str">
            <v>P1 W1</v>
          </cell>
          <cell r="C2927" t="str">
            <v>FY22</v>
          </cell>
          <cell r="D2927" t="str">
            <v>Period 1</v>
          </cell>
        </row>
        <row r="2928">
          <cell r="A2928">
            <v>44445</v>
          </cell>
          <cell r="B2928" t="str">
            <v>P1 W2</v>
          </cell>
          <cell r="C2928" t="str">
            <v>FY22</v>
          </cell>
          <cell r="D2928" t="str">
            <v>Period 1</v>
          </cell>
        </row>
        <row r="2929">
          <cell r="A2929">
            <v>44446</v>
          </cell>
          <cell r="B2929" t="str">
            <v>P1 W2</v>
          </cell>
          <cell r="C2929" t="str">
            <v>FY22</v>
          </cell>
          <cell r="D2929" t="str">
            <v>Period 1</v>
          </cell>
        </row>
        <row r="2930">
          <cell r="A2930">
            <v>44447</v>
          </cell>
          <cell r="B2930" t="str">
            <v>P1 W2</v>
          </cell>
          <cell r="C2930" t="str">
            <v>FY22</v>
          </cell>
          <cell r="D2930" t="str">
            <v>Period 1</v>
          </cell>
        </row>
        <row r="2931">
          <cell r="A2931">
            <v>44448</v>
          </cell>
          <cell r="B2931" t="str">
            <v>P1 W2</v>
          </cell>
          <cell r="C2931" t="str">
            <v>FY22</v>
          </cell>
          <cell r="D2931" t="str">
            <v>Period 1</v>
          </cell>
        </row>
        <row r="2932">
          <cell r="A2932">
            <v>44449</v>
          </cell>
          <cell r="B2932" t="str">
            <v>P1 W2</v>
          </cell>
          <cell r="C2932" t="str">
            <v>FY22</v>
          </cell>
          <cell r="D2932" t="str">
            <v>Period 1</v>
          </cell>
        </row>
        <row r="2933">
          <cell r="A2933">
            <v>44450</v>
          </cell>
          <cell r="B2933" t="str">
            <v>P1 W2</v>
          </cell>
          <cell r="C2933" t="str">
            <v>FY22</v>
          </cell>
          <cell r="D2933" t="str">
            <v>Period 1</v>
          </cell>
        </row>
        <row r="2934">
          <cell r="A2934">
            <v>44451</v>
          </cell>
          <cell r="B2934" t="str">
            <v>P1 W2</v>
          </cell>
          <cell r="C2934" t="str">
            <v>FY22</v>
          </cell>
          <cell r="D2934" t="str">
            <v>Period 1</v>
          </cell>
        </row>
        <row r="2935">
          <cell r="A2935">
            <v>44452</v>
          </cell>
          <cell r="B2935" t="str">
            <v>P1 W3</v>
          </cell>
          <cell r="C2935" t="str">
            <v>FY22</v>
          </cell>
          <cell r="D2935" t="str">
            <v>Period 1</v>
          </cell>
        </row>
        <row r="2936">
          <cell r="A2936">
            <v>44453</v>
          </cell>
          <cell r="B2936" t="str">
            <v>P1 W3</v>
          </cell>
          <cell r="C2936" t="str">
            <v>FY22</v>
          </cell>
          <cell r="D2936" t="str">
            <v>Period 1</v>
          </cell>
        </row>
        <row r="2937">
          <cell r="A2937">
            <v>44454</v>
          </cell>
          <cell r="B2937" t="str">
            <v>P1 W3</v>
          </cell>
          <cell r="C2937" t="str">
            <v>FY22</v>
          </cell>
          <cell r="D2937" t="str">
            <v>Period 1</v>
          </cell>
        </row>
        <row r="2938">
          <cell r="A2938">
            <v>44455</v>
          </cell>
          <cell r="B2938" t="str">
            <v>P1 W3</v>
          </cell>
          <cell r="C2938" t="str">
            <v>FY22</v>
          </cell>
          <cell r="D2938" t="str">
            <v>Period 1</v>
          </cell>
        </row>
        <row r="2939">
          <cell r="A2939">
            <v>44456</v>
          </cell>
          <cell r="B2939" t="str">
            <v>P1 W3</v>
          </cell>
          <cell r="C2939" t="str">
            <v>FY22</v>
          </cell>
          <cell r="D2939" t="str">
            <v>Period 1</v>
          </cell>
        </row>
        <row r="2940">
          <cell r="A2940">
            <v>44457</v>
          </cell>
          <cell r="B2940" t="str">
            <v>P1 W3</v>
          </cell>
          <cell r="C2940" t="str">
            <v>FY22</v>
          </cell>
          <cell r="D2940" t="str">
            <v>Period 1</v>
          </cell>
        </row>
        <row r="2941">
          <cell r="A2941">
            <v>44458</v>
          </cell>
          <cell r="B2941" t="str">
            <v>P1 W3</v>
          </cell>
          <cell r="C2941" t="str">
            <v>FY22</v>
          </cell>
          <cell r="D2941" t="str">
            <v>Period 1</v>
          </cell>
        </row>
        <row r="2942">
          <cell r="A2942">
            <v>44459</v>
          </cell>
          <cell r="B2942" t="str">
            <v>P1 W4</v>
          </cell>
          <cell r="C2942" t="str">
            <v>FY22</v>
          </cell>
          <cell r="D2942" t="str">
            <v>Period 1</v>
          </cell>
        </row>
        <row r="2943">
          <cell r="A2943">
            <v>44460</v>
          </cell>
          <cell r="B2943" t="str">
            <v>P1 W4</v>
          </cell>
          <cell r="C2943" t="str">
            <v>FY22</v>
          </cell>
          <cell r="D2943" t="str">
            <v>Period 1</v>
          </cell>
        </row>
        <row r="2944">
          <cell r="A2944">
            <v>44461</v>
          </cell>
          <cell r="B2944" t="str">
            <v>P1 W4</v>
          </cell>
          <cell r="C2944" t="str">
            <v>FY22</v>
          </cell>
          <cell r="D2944" t="str">
            <v>Period 1</v>
          </cell>
        </row>
        <row r="2945">
          <cell r="A2945">
            <v>44462</v>
          </cell>
          <cell r="B2945" t="str">
            <v>P1 W4</v>
          </cell>
          <cell r="C2945" t="str">
            <v>FY22</v>
          </cell>
          <cell r="D2945" t="str">
            <v>Period 1</v>
          </cell>
        </row>
        <row r="2946">
          <cell r="A2946">
            <v>44463</v>
          </cell>
          <cell r="B2946" t="str">
            <v>P1 W4</v>
          </cell>
          <cell r="C2946" t="str">
            <v>FY22</v>
          </cell>
          <cell r="D2946" t="str">
            <v>Period 1</v>
          </cell>
        </row>
        <row r="2947">
          <cell r="A2947">
            <v>44464</v>
          </cell>
          <cell r="B2947" t="str">
            <v>P1 W4</v>
          </cell>
          <cell r="C2947" t="str">
            <v>FY22</v>
          </cell>
          <cell r="D2947" t="str">
            <v>Period 1</v>
          </cell>
        </row>
        <row r="2948">
          <cell r="A2948">
            <v>44465</v>
          </cell>
          <cell r="B2948" t="str">
            <v>P1 W4</v>
          </cell>
          <cell r="C2948" t="str">
            <v>FY22</v>
          </cell>
          <cell r="D2948" t="str">
            <v>Period 1</v>
          </cell>
        </row>
        <row r="2949">
          <cell r="A2949">
            <v>44466</v>
          </cell>
          <cell r="B2949" t="str">
            <v>P2 W1</v>
          </cell>
          <cell r="C2949" t="str">
            <v>FY22</v>
          </cell>
          <cell r="D2949" t="str">
            <v>Period 2</v>
          </cell>
        </row>
        <row r="2950">
          <cell r="A2950">
            <v>44467</v>
          </cell>
          <cell r="B2950" t="str">
            <v>P2 W1</v>
          </cell>
          <cell r="C2950" t="str">
            <v>FY22</v>
          </cell>
          <cell r="D2950" t="str">
            <v>Period 2</v>
          </cell>
        </row>
        <row r="2951">
          <cell r="A2951">
            <v>44468</v>
          </cell>
          <cell r="B2951" t="str">
            <v>P2 W1</v>
          </cell>
          <cell r="C2951" t="str">
            <v>FY22</v>
          </cell>
          <cell r="D2951" t="str">
            <v>Period 2</v>
          </cell>
        </row>
        <row r="2952">
          <cell r="A2952">
            <v>44469</v>
          </cell>
          <cell r="B2952" t="str">
            <v>P2 W1</v>
          </cell>
          <cell r="C2952" t="str">
            <v>FY22</v>
          </cell>
          <cell r="D2952" t="str">
            <v>Period 2</v>
          </cell>
        </row>
        <row r="2953">
          <cell r="A2953">
            <v>44470</v>
          </cell>
          <cell r="B2953" t="str">
            <v>P2 W1</v>
          </cell>
          <cell r="C2953" t="str">
            <v>FY22</v>
          </cell>
          <cell r="D2953" t="str">
            <v>Period 2</v>
          </cell>
        </row>
        <row r="2954">
          <cell r="A2954">
            <v>44471</v>
          </cell>
          <cell r="B2954" t="str">
            <v>P2 W1</v>
          </cell>
          <cell r="C2954" t="str">
            <v>FY22</v>
          </cell>
          <cell r="D2954" t="str">
            <v>Period 2</v>
          </cell>
        </row>
        <row r="2955">
          <cell r="A2955">
            <v>44472</v>
          </cell>
          <cell r="B2955" t="str">
            <v>P2 W1</v>
          </cell>
          <cell r="C2955" t="str">
            <v>FY22</v>
          </cell>
          <cell r="D2955" t="str">
            <v>Period 2</v>
          </cell>
        </row>
        <row r="2956">
          <cell r="A2956">
            <v>44473</v>
          </cell>
          <cell r="B2956" t="str">
            <v>P2 W2</v>
          </cell>
          <cell r="C2956" t="str">
            <v>FY22</v>
          </cell>
          <cell r="D2956" t="str">
            <v>Period 2</v>
          </cell>
        </row>
        <row r="2957">
          <cell r="A2957">
            <v>44474</v>
          </cell>
          <cell r="B2957" t="str">
            <v>P2 W2</v>
          </cell>
          <cell r="C2957" t="str">
            <v>FY22</v>
          </cell>
          <cell r="D2957" t="str">
            <v>Period 2</v>
          </cell>
        </row>
        <row r="2958">
          <cell r="A2958">
            <v>44475</v>
          </cell>
          <cell r="B2958" t="str">
            <v>P2 W2</v>
          </cell>
          <cell r="C2958" t="str">
            <v>FY22</v>
          </cell>
          <cell r="D2958" t="str">
            <v>Period 2</v>
          </cell>
        </row>
        <row r="2959">
          <cell r="A2959">
            <v>44476</v>
          </cell>
          <cell r="B2959" t="str">
            <v>P2 W2</v>
          </cell>
          <cell r="C2959" t="str">
            <v>FY22</v>
          </cell>
          <cell r="D2959" t="str">
            <v>Period 2</v>
          </cell>
        </row>
        <row r="2960">
          <cell r="A2960">
            <v>44477</v>
          </cell>
          <cell r="B2960" t="str">
            <v>P2 W2</v>
          </cell>
          <cell r="C2960" t="str">
            <v>FY22</v>
          </cell>
          <cell r="D2960" t="str">
            <v>Period 2</v>
          </cell>
        </row>
        <row r="2961">
          <cell r="A2961">
            <v>44478</v>
          </cell>
          <cell r="B2961" t="str">
            <v>P2 W2</v>
          </cell>
          <cell r="C2961" t="str">
            <v>FY22</v>
          </cell>
          <cell r="D2961" t="str">
            <v>Period 2</v>
          </cell>
        </row>
        <row r="2962">
          <cell r="A2962">
            <v>44479</v>
          </cell>
          <cell r="B2962" t="str">
            <v>P2 W2</v>
          </cell>
          <cell r="C2962" t="str">
            <v>FY22</v>
          </cell>
          <cell r="D2962" t="str">
            <v>Period 2</v>
          </cell>
        </row>
        <row r="2963">
          <cell r="A2963">
            <v>44480</v>
          </cell>
          <cell r="B2963" t="str">
            <v>P2 W3</v>
          </cell>
          <cell r="C2963" t="str">
            <v>FY22</v>
          </cell>
          <cell r="D2963" t="str">
            <v>Period 2</v>
          </cell>
        </row>
        <row r="2964">
          <cell r="A2964">
            <v>44481</v>
          </cell>
          <cell r="B2964" t="str">
            <v>P2 W3</v>
          </cell>
          <cell r="C2964" t="str">
            <v>FY22</v>
          </cell>
          <cell r="D2964" t="str">
            <v>Period 2</v>
          </cell>
        </row>
        <row r="2965">
          <cell r="A2965">
            <v>44482</v>
          </cell>
          <cell r="B2965" t="str">
            <v>P2 W3</v>
          </cell>
          <cell r="C2965" t="str">
            <v>FY22</v>
          </cell>
          <cell r="D2965" t="str">
            <v>Period 2</v>
          </cell>
        </row>
        <row r="2966">
          <cell r="A2966">
            <v>44483</v>
          </cell>
          <cell r="B2966" t="str">
            <v>P2 W3</v>
          </cell>
          <cell r="C2966" t="str">
            <v>FY22</v>
          </cell>
          <cell r="D2966" t="str">
            <v>Period 2</v>
          </cell>
        </row>
        <row r="2967">
          <cell r="A2967">
            <v>44484</v>
          </cell>
          <cell r="B2967" t="str">
            <v>P2 W3</v>
          </cell>
          <cell r="C2967" t="str">
            <v>FY22</v>
          </cell>
          <cell r="D2967" t="str">
            <v>Period 2</v>
          </cell>
        </row>
        <row r="2968">
          <cell r="A2968">
            <v>44485</v>
          </cell>
          <cell r="B2968" t="str">
            <v>P2 W3</v>
          </cell>
          <cell r="C2968" t="str">
            <v>FY22</v>
          </cell>
          <cell r="D2968" t="str">
            <v>Period 2</v>
          </cell>
        </row>
        <row r="2969">
          <cell r="A2969">
            <v>44486</v>
          </cell>
          <cell r="B2969" t="str">
            <v>P2 W3</v>
          </cell>
          <cell r="C2969" t="str">
            <v>FY22</v>
          </cell>
          <cell r="D2969" t="str">
            <v>Period 2</v>
          </cell>
        </row>
        <row r="2970">
          <cell r="A2970">
            <v>44487</v>
          </cell>
          <cell r="B2970" t="str">
            <v>P2 W4</v>
          </cell>
          <cell r="C2970" t="str">
            <v>FY22</v>
          </cell>
          <cell r="D2970" t="str">
            <v>Period 2</v>
          </cell>
        </row>
        <row r="2971">
          <cell r="A2971">
            <v>44488</v>
          </cell>
          <cell r="B2971" t="str">
            <v>P2 W4</v>
          </cell>
          <cell r="C2971" t="str">
            <v>FY22</v>
          </cell>
          <cell r="D2971" t="str">
            <v>Period 2</v>
          </cell>
        </row>
        <row r="2972">
          <cell r="A2972">
            <v>44489</v>
          </cell>
          <cell r="B2972" t="str">
            <v>P2 W4</v>
          </cell>
          <cell r="C2972" t="str">
            <v>FY22</v>
          </cell>
          <cell r="D2972" t="str">
            <v>Period 2</v>
          </cell>
        </row>
        <row r="2973">
          <cell r="A2973">
            <v>44490</v>
          </cell>
          <cell r="B2973" t="str">
            <v>P2 W4</v>
          </cell>
          <cell r="C2973" t="str">
            <v>FY22</v>
          </cell>
          <cell r="D2973" t="str">
            <v>Period 2</v>
          </cell>
        </row>
        <row r="2974">
          <cell r="A2974">
            <v>44491</v>
          </cell>
          <cell r="B2974" t="str">
            <v>P2 W4</v>
          </cell>
          <cell r="C2974" t="str">
            <v>FY22</v>
          </cell>
          <cell r="D2974" t="str">
            <v>Period 2</v>
          </cell>
        </row>
        <row r="2975">
          <cell r="A2975">
            <v>44492</v>
          </cell>
          <cell r="B2975" t="str">
            <v>P2 W4</v>
          </cell>
          <cell r="C2975" t="str">
            <v>FY22</v>
          </cell>
          <cell r="D2975" t="str">
            <v>Period 2</v>
          </cell>
        </row>
        <row r="2976">
          <cell r="A2976">
            <v>44493</v>
          </cell>
          <cell r="B2976" t="str">
            <v>P2 W4</v>
          </cell>
          <cell r="C2976" t="str">
            <v>FY22</v>
          </cell>
          <cell r="D2976" t="str">
            <v>Period 2</v>
          </cell>
        </row>
        <row r="2977">
          <cell r="A2977">
            <v>44494</v>
          </cell>
          <cell r="B2977" t="str">
            <v>P3 W1</v>
          </cell>
          <cell r="C2977" t="str">
            <v>FY22</v>
          </cell>
          <cell r="D2977" t="str">
            <v>Period 3</v>
          </cell>
        </row>
        <row r="2978">
          <cell r="A2978">
            <v>44495</v>
          </cell>
          <cell r="B2978" t="str">
            <v>P3 W1</v>
          </cell>
          <cell r="C2978" t="str">
            <v>FY22</v>
          </cell>
          <cell r="D2978" t="str">
            <v>Period 3</v>
          </cell>
        </row>
        <row r="2979">
          <cell r="A2979">
            <v>44496</v>
          </cell>
          <cell r="B2979" t="str">
            <v>P3 W1</v>
          </cell>
          <cell r="C2979" t="str">
            <v>FY22</v>
          </cell>
          <cell r="D2979" t="str">
            <v>Period 3</v>
          </cell>
        </row>
        <row r="2980">
          <cell r="A2980">
            <v>44497</v>
          </cell>
          <cell r="B2980" t="str">
            <v>P3 W1</v>
          </cell>
          <cell r="C2980" t="str">
            <v>FY22</v>
          </cell>
          <cell r="D2980" t="str">
            <v>Period 3</v>
          </cell>
        </row>
        <row r="2981">
          <cell r="A2981">
            <v>44498</v>
          </cell>
          <cell r="B2981" t="str">
            <v>P3 W1</v>
          </cell>
          <cell r="C2981" t="str">
            <v>FY22</v>
          </cell>
          <cell r="D2981" t="str">
            <v>Period 3</v>
          </cell>
        </row>
        <row r="2982">
          <cell r="A2982">
            <v>44499</v>
          </cell>
          <cell r="B2982" t="str">
            <v>P3 W1</v>
          </cell>
          <cell r="C2982" t="str">
            <v>FY22</v>
          </cell>
          <cell r="D2982" t="str">
            <v>Period 3</v>
          </cell>
        </row>
        <row r="2983">
          <cell r="A2983">
            <v>44500</v>
          </cell>
          <cell r="B2983" t="str">
            <v>P3 W1</v>
          </cell>
          <cell r="C2983" t="str">
            <v>FY22</v>
          </cell>
          <cell r="D2983" t="str">
            <v>Period 3</v>
          </cell>
        </row>
        <row r="2984">
          <cell r="A2984">
            <v>44501</v>
          </cell>
          <cell r="B2984" t="str">
            <v>P3 W2</v>
          </cell>
          <cell r="C2984" t="str">
            <v>FY22</v>
          </cell>
          <cell r="D2984" t="str">
            <v>Period 3</v>
          </cell>
        </row>
        <row r="2985">
          <cell r="A2985">
            <v>44502</v>
          </cell>
          <cell r="B2985" t="str">
            <v>P3 W2</v>
          </cell>
          <cell r="C2985" t="str">
            <v>FY22</v>
          </cell>
          <cell r="D2985" t="str">
            <v>Period 3</v>
          </cell>
        </row>
        <row r="2986">
          <cell r="A2986">
            <v>44503</v>
          </cell>
          <cell r="B2986" t="str">
            <v>P3 W2</v>
          </cell>
          <cell r="C2986" t="str">
            <v>FY22</v>
          </cell>
          <cell r="D2986" t="str">
            <v>Period 3</v>
          </cell>
        </row>
        <row r="2987">
          <cell r="A2987">
            <v>44504</v>
          </cell>
          <cell r="B2987" t="str">
            <v>P3 W2</v>
          </cell>
          <cell r="C2987" t="str">
            <v>FY22</v>
          </cell>
          <cell r="D2987" t="str">
            <v>Period 3</v>
          </cell>
        </row>
        <row r="2988">
          <cell r="A2988">
            <v>44505</v>
          </cell>
          <cell r="B2988" t="str">
            <v>P3 W2</v>
          </cell>
          <cell r="C2988" t="str">
            <v>FY22</v>
          </cell>
          <cell r="D2988" t="str">
            <v>Period 3</v>
          </cell>
        </row>
        <row r="2989">
          <cell r="A2989">
            <v>44506</v>
          </cell>
          <cell r="B2989" t="str">
            <v>P3 W2</v>
          </cell>
          <cell r="C2989" t="str">
            <v>FY22</v>
          </cell>
          <cell r="D2989" t="str">
            <v>Period 3</v>
          </cell>
        </row>
        <row r="2990">
          <cell r="A2990">
            <v>44507</v>
          </cell>
          <cell r="B2990" t="str">
            <v>P3 W2</v>
          </cell>
          <cell r="C2990" t="str">
            <v>FY22</v>
          </cell>
          <cell r="D2990" t="str">
            <v>Period 3</v>
          </cell>
        </row>
        <row r="2991">
          <cell r="A2991">
            <v>44508</v>
          </cell>
          <cell r="B2991" t="str">
            <v>P3 W3</v>
          </cell>
          <cell r="C2991" t="str">
            <v>FY22</v>
          </cell>
          <cell r="D2991" t="str">
            <v>Period 3</v>
          </cell>
        </row>
        <row r="2992">
          <cell r="A2992">
            <v>44509</v>
          </cell>
          <cell r="B2992" t="str">
            <v>P3 W3</v>
          </cell>
          <cell r="C2992" t="str">
            <v>FY22</v>
          </cell>
          <cell r="D2992" t="str">
            <v>Period 3</v>
          </cell>
        </row>
        <row r="2993">
          <cell r="A2993">
            <v>44510</v>
          </cell>
          <cell r="B2993" t="str">
            <v>P3 W3</v>
          </cell>
          <cell r="C2993" t="str">
            <v>FY22</v>
          </cell>
          <cell r="D2993" t="str">
            <v>Period 3</v>
          </cell>
        </row>
        <row r="2994">
          <cell r="A2994">
            <v>44511</v>
          </cell>
          <cell r="B2994" t="str">
            <v>P3 W3</v>
          </cell>
          <cell r="C2994" t="str">
            <v>FY22</v>
          </cell>
          <cell r="D2994" t="str">
            <v>Period 3</v>
          </cell>
        </row>
        <row r="2995">
          <cell r="A2995">
            <v>44512</v>
          </cell>
          <cell r="B2995" t="str">
            <v>P3 W3</v>
          </cell>
          <cell r="C2995" t="str">
            <v>FY22</v>
          </cell>
          <cell r="D2995" t="str">
            <v>Period 3</v>
          </cell>
        </row>
        <row r="2996">
          <cell r="A2996">
            <v>44513</v>
          </cell>
          <cell r="B2996" t="str">
            <v>P3 W3</v>
          </cell>
          <cell r="C2996" t="str">
            <v>FY22</v>
          </cell>
          <cell r="D2996" t="str">
            <v>Period 3</v>
          </cell>
        </row>
        <row r="2997">
          <cell r="A2997">
            <v>44514</v>
          </cell>
          <cell r="B2997" t="str">
            <v>P3 W3</v>
          </cell>
          <cell r="C2997" t="str">
            <v>FY22</v>
          </cell>
          <cell r="D2997" t="str">
            <v>Period 3</v>
          </cell>
        </row>
        <row r="2998">
          <cell r="A2998">
            <v>44515</v>
          </cell>
          <cell r="B2998" t="str">
            <v>P3 W4</v>
          </cell>
          <cell r="C2998" t="str">
            <v>FY22</v>
          </cell>
          <cell r="D2998" t="str">
            <v>Period 3</v>
          </cell>
        </row>
        <row r="2999">
          <cell r="A2999">
            <v>44516</v>
          </cell>
          <cell r="B2999" t="str">
            <v>P3 W4</v>
          </cell>
          <cell r="C2999" t="str">
            <v>FY22</v>
          </cell>
          <cell r="D2999" t="str">
            <v>Period 3</v>
          </cell>
        </row>
        <row r="3000">
          <cell r="A3000">
            <v>44517</v>
          </cell>
          <cell r="B3000" t="str">
            <v>P3 W4</v>
          </cell>
          <cell r="C3000" t="str">
            <v>FY22</v>
          </cell>
          <cell r="D3000" t="str">
            <v>Period 3</v>
          </cell>
        </row>
        <row r="3001">
          <cell r="A3001">
            <v>44518</v>
          </cell>
          <cell r="B3001" t="str">
            <v>P3 W4</v>
          </cell>
          <cell r="C3001" t="str">
            <v>FY22</v>
          </cell>
          <cell r="D3001" t="str">
            <v>Period 3</v>
          </cell>
        </row>
        <row r="3002">
          <cell r="A3002">
            <v>44519</v>
          </cell>
          <cell r="B3002" t="str">
            <v>P3 W4</v>
          </cell>
          <cell r="C3002" t="str">
            <v>FY22</v>
          </cell>
          <cell r="D3002" t="str">
            <v>Period 3</v>
          </cell>
        </row>
        <row r="3003">
          <cell r="A3003">
            <v>44520</v>
          </cell>
          <cell r="B3003" t="str">
            <v>P3 W4</v>
          </cell>
          <cell r="C3003" t="str">
            <v>FY22</v>
          </cell>
          <cell r="D3003" t="str">
            <v>Period 3</v>
          </cell>
        </row>
        <row r="3004">
          <cell r="A3004">
            <v>44521</v>
          </cell>
          <cell r="B3004" t="str">
            <v>P3 W4</v>
          </cell>
          <cell r="C3004" t="str">
            <v>FY22</v>
          </cell>
          <cell r="D3004" t="str">
            <v>Period 3</v>
          </cell>
        </row>
        <row r="3005">
          <cell r="A3005">
            <v>44522</v>
          </cell>
          <cell r="B3005" t="str">
            <v>P4 W1</v>
          </cell>
          <cell r="C3005" t="str">
            <v>FY22</v>
          </cell>
          <cell r="D3005" t="str">
            <v>Period 4</v>
          </cell>
        </row>
        <row r="3006">
          <cell r="A3006">
            <v>44523</v>
          </cell>
          <cell r="B3006" t="str">
            <v>P4 W1</v>
          </cell>
          <cell r="C3006" t="str">
            <v>FY22</v>
          </cell>
          <cell r="D3006" t="str">
            <v>Period 4</v>
          </cell>
        </row>
        <row r="3007">
          <cell r="A3007">
            <v>44524</v>
          </cell>
          <cell r="B3007" t="str">
            <v>P4 W1</v>
          </cell>
          <cell r="C3007" t="str">
            <v>FY22</v>
          </cell>
          <cell r="D3007" t="str">
            <v>Period 4</v>
          </cell>
        </row>
        <row r="3008">
          <cell r="A3008">
            <v>44525</v>
          </cell>
          <cell r="B3008" t="str">
            <v>P4 W1</v>
          </cell>
          <cell r="C3008" t="str">
            <v>FY22</v>
          </cell>
          <cell r="D3008" t="str">
            <v>Period 4</v>
          </cell>
        </row>
        <row r="3009">
          <cell r="A3009">
            <v>44526</v>
          </cell>
          <cell r="B3009" t="str">
            <v>P4 W1</v>
          </cell>
          <cell r="C3009" t="str">
            <v>FY22</v>
          </cell>
          <cell r="D3009" t="str">
            <v>Period 4</v>
          </cell>
        </row>
        <row r="3010">
          <cell r="A3010">
            <v>44527</v>
          </cell>
          <cell r="B3010" t="str">
            <v>P4 W1</v>
          </cell>
          <cell r="C3010" t="str">
            <v>FY22</v>
          </cell>
          <cell r="D3010" t="str">
            <v>Period 4</v>
          </cell>
        </row>
        <row r="3011">
          <cell r="A3011">
            <v>44528</v>
          </cell>
          <cell r="B3011" t="str">
            <v>P4 W1</v>
          </cell>
          <cell r="C3011" t="str">
            <v>FY22</v>
          </cell>
          <cell r="D3011" t="str">
            <v>Period 4</v>
          </cell>
        </row>
        <row r="3012">
          <cell r="A3012">
            <v>44529</v>
          </cell>
          <cell r="B3012" t="str">
            <v>P4 W2</v>
          </cell>
          <cell r="C3012" t="str">
            <v>FY22</v>
          </cell>
          <cell r="D3012" t="str">
            <v>Period 4</v>
          </cell>
        </row>
        <row r="3013">
          <cell r="A3013">
            <v>44530</v>
          </cell>
          <cell r="B3013" t="str">
            <v>P4 W2</v>
          </cell>
          <cell r="C3013" t="str">
            <v>FY22</v>
          </cell>
          <cell r="D3013" t="str">
            <v>Period 4</v>
          </cell>
        </row>
        <row r="3014">
          <cell r="A3014">
            <v>44531</v>
          </cell>
          <cell r="B3014" t="str">
            <v>P4 W2</v>
          </cell>
          <cell r="C3014" t="str">
            <v>FY22</v>
          </cell>
          <cell r="D3014" t="str">
            <v>Period 4</v>
          </cell>
        </row>
        <row r="3015">
          <cell r="A3015">
            <v>44532</v>
          </cell>
          <cell r="B3015" t="str">
            <v>P4 W2</v>
          </cell>
          <cell r="C3015" t="str">
            <v>FY22</v>
          </cell>
          <cell r="D3015" t="str">
            <v>Period 4</v>
          </cell>
        </row>
        <row r="3016">
          <cell r="A3016">
            <v>44533</v>
          </cell>
          <cell r="B3016" t="str">
            <v>P4 W2</v>
          </cell>
          <cell r="C3016" t="str">
            <v>FY22</v>
          </cell>
          <cell r="D3016" t="str">
            <v>Period 4</v>
          </cell>
        </row>
        <row r="3017">
          <cell r="A3017">
            <v>44534</v>
          </cell>
          <cell r="B3017" t="str">
            <v>P4 W2</v>
          </cell>
          <cell r="C3017" t="str">
            <v>FY22</v>
          </cell>
          <cell r="D3017" t="str">
            <v>Period 4</v>
          </cell>
        </row>
        <row r="3018">
          <cell r="A3018">
            <v>44535</v>
          </cell>
          <cell r="B3018" t="str">
            <v>P4 W2</v>
          </cell>
          <cell r="C3018" t="str">
            <v>FY22</v>
          </cell>
          <cell r="D3018" t="str">
            <v>Period 4</v>
          </cell>
        </row>
        <row r="3019">
          <cell r="A3019">
            <v>44536</v>
          </cell>
          <cell r="B3019" t="str">
            <v>P4 W3</v>
          </cell>
          <cell r="C3019" t="str">
            <v>FY22</v>
          </cell>
          <cell r="D3019" t="str">
            <v>Period 4</v>
          </cell>
        </row>
        <row r="3020">
          <cell r="A3020">
            <v>44537</v>
          </cell>
          <cell r="B3020" t="str">
            <v>P4 W3</v>
          </cell>
          <cell r="C3020" t="str">
            <v>FY22</v>
          </cell>
          <cell r="D3020" t="str">
            <v>Period 4</v>
          </cell>
        </row>
        <row r="3021">
          <cell r="A3021">
            <v>44538</v>
          </cell>
          <cell r="B3021" t="str">
            <v>P4 W3</v>
          </cell>
          <cell r="C3021" t="str">
            <v>FY22</v>
          </cell>
          <cell r="D3021" t="str">
            <v>Period 4</v>
          </cell>
        </row>
        <row r="3022">
          <cell r="A3022">
            <v>44539</v>
          </cell>
          <cell r="B3022" t="str">
            <v>P4 W3</v>
          </cell>
          <cell r="C3022" t="str">
            <v>FY22</v>
          </cell>
          <cell r="D3022" t="str">
            <v>Period 4</v>
          </cell>
        </row>
        <row r="3023">
          <cell r="A3023">
            <v>44540</v>
          </cell>
          <cell r="B3023" t="str">
            <v>P4 W3</v>
          </cell>
          <cell r="C3023" t="str">
            <v>FY22</v>
          </cell>
          <cell r="D3023" t="str">
            <v>Period 4</v>
          </cell>
        </row>
        <row r="3024">
          <cell r="A3024">
            <v>44541</v>
          </cell>
          <cell r="B3024" t="str">
            <v>P4 W3</v>
          </cell>
          <cell r="C3024" t="str">
            <v>FY22</v>
          </cell>
          <cell r="D3024" t="str">
            <v>Period 4</v>
          </cell>
        </row>
        <row r="3025">
          <cell r="A3025">
            <v>44542</v>
          </cell>
          <cell r="B3025" t="str">
            <v>P4 W3</v>
          </cell>
          <cell r="C3025" t="str">
            <v>FY22</v>
          </cell>
          <cell r="D3025" t="str">
            <v>Period 4</v>
          </cell>
        </row>
        <row r="3026">
          <cell r="A3026">
            <v>44543</v>
          </cell>
          <cell r="B3026" t="str">
            <v>P4 W4</v>
          </cell>
          <cell r="C3026" t="str">
            <v>FY22</v>
          </cell>
          <cell r="D3026" t="str">
            <v>Period 4</v>
          </cell>
        </row>
        <row r="3027">
          <cell r="A3027">
            <v>44544</v>
          </cell>
          <cell r="B3027" t="str">
            <v>P4 W4</v>
          </cell>
          <cell r="C3027" t="str">
            <v>FY22</v>
          </cell>
          <cell r="D3027" t="str">
            <v>Period 4</v>
          </cell>
        </row>
        <row r="3028">
          <cell r="A3028">
            <v>44545</v>
          </cell>
          <cell r="B3028" t="str">
            <v>P4 W4</v>
          </cell>
          <cell r="C3028" t="str">
            <v>FY22</v>
          </cell>
          <cell r="D3028" t="str">
            <v>Period 4</v>
          </cell>
        </row>
        <row r="3029">
          <cell r="A3029">
            <v>44546</v>
          </cell>
          <cell r="B3029" t="str">
            <v>P4 W4</v>
          </cell>
          <cell r="C3029" t="str">
            <v>FY22</v>
          </cell>
          <cell r="D3029" t="str">
            <v>Period 4</v>
          </cell>
        </row>
        <row r="3030">
          <cell r="A3030">
            <v>44547</v>
          </cell>
          <cell r="B3030" t="str">
            <v>P4 W4</v>
          </cell>
          <cell r="C3030" t="str">
            <v>FY22</v>
          </cell>
          <cell r="D3030" t="str">
            <v>Period 4</v>
          </cell>
        </row>
        <row r="3031">
          <cell r="A3031">
            <v>44548</v>
          </cell>
          <cell r="B3031" t="str">
            <v>P4 W4</v>
          </cell>
          <cell r="C3031" t="str">
            <v>FY22</v>
          </cell>
          <cell r="D3031" t="str">
            <v>Period 4</v>
          </cell>
        </row>
        <row r="3032">
          <cell r="A3032">
            <v>44549</v>
          </cell>
          <cell r="B3032" t="str">
            <v>P4 W4</v>
          </cell>
          <cell r="C3032" t="str">
            <v>FY22</v>
          </cell>
          <cell r="D3032" t="str">
            <v>Period 4</v>
          </cell>
        </row>
        <row r="3033">
          <cell r="A3033">
            <v>44550</v>
          </cell>
          <cell r="B3033" t="str">
            <v>P5 W1</v>
          </cell>
          <cell r="C3033" t="str">
            <v>FY22</v>
          </cell>
          <cell r="D3033" t="str">
            <v>Period 5</v>
          </cell>
        </row>
        <row r="3034">
          <cell r="A3034">
            <v>44551</v>
          </cell>
          <cell r="B3034" t="str">
            <v>P5 W1</v>
          </cell>
          <cell r="C3034" t="str">
            <v>FY22</v>
          </cell>
          <cell r="D3034" t="str">
            <v>Period 5</v>
          </cell>
        </row>
        <row r="3035">
          <cell r="A3035">
            <v>44552</v>
          </cell>
          <cell r="B3035" t="str">
            <v>P5 W1</v>
          </cell>
          <cell r="C3035" t="str">
            <v>FY22</v>
          </cell>
          <cell r="D3035" t="str">
            <v>Period 5</v>
          </cell>
        </row>
        <row r="3036">
          <cell r="A3036">
            <v>44553</v>
          </cell>
          <cell r="B3036" t="str">
            <v>P5 W1</v>
          </cell>
          <cell r="C3036" t="str">
            <v>FY22</v>
          </cell>
          <cell r="D3036" t="str">
            <v>Period 5</v>
          </cell>
        </row>
        <row r="3037">
          <cell r="A3037">
            <v>44554</v>
          </cell>
          <cell r="B3037" t="str">
            <v>P5 W1</v>
          </cell>
          <cell r="C3037" t="str">
            <v>FY22</v>
          </cell>
          <cell r="D3037" t="str">
            <v>Period 5</v>
          </cell>
        </row>
        <row r="3038">
          <cell r="A3038">
            <v>44555</v>
          </cell>
          <cell r="B3038" t="str">
            <v>P5 W1</v>
          </cell>
          <cell r="C3038" t="str">
            <v>FY22</v>
          </cell>
          <cell r="D3038" t="str">
            <v>Period 5</v>
          </cell>
        </row>
        <row r="3039">
          <cell r="A3039">
            <v>44556</v>
          </cell>
          <cell r="B3039" t="str">
            <v>P5 W1</v>
          </cell>
          <cell r="C3039" t="str">
            <v>FY22</v>
          </cell>
          <cell r="D3039" t="str">
            <v>Period 5</v>
          </cell>
        </row>
        <row r="3040">
          <cell r="A3040">
            <v>44557</v>
          </cell>
          <cell r="B3040" t="str">
            <v>P5 W2</v>
          </cell>
          <cell r="C3040" t="str">
            <v>FY22</v>
          </cell>
          <cell r="D3040" t="str">
            <v>Period 5</v>
          </cell>
        </row>
        <row r="3041">
          <cell r="A3041">
            <v>44558</v>
          </cell>
          <cell r="B3041" t="str">
            <v>P5 W2</v>
          </cell>
          <cell r="C3041" t="str">
            <v>FY22</v>
          </cell>
          <cell r="D3041" t="str">
            <v>Period 5</v>
          </cell>
        </row>
        <row r="3042">
          <cell r="A3042">
            <v>44559</v>
          </cell>
          <cell r="B3042" t="str">
            <v>P5 W2</v>
          </cell>
          <cell r="C3042" t="str">
            <v>FY22</v>
          </cell>
          <cell r="D3042" t="str">
            <v>Period 5</v>
          </cell>
        </row>
        <row r="3043">
          <cell r="A3043">
            <v>44560</v>
          </cell>
          <cell r="B3043" t="str">
            <v>P5 W2</v>
          </cell>
          <cell r="C3043" t="str">
            <v>FY22</v>
          </cell>
          <cell r="D3043" t="str">
            <v>Period 5</v>
          </cell>
        </row>
        <row r="3044">
          <cell r="A3044">
            <v>44561</v>
          </cell>
          <cell r="B3044" t="str">
            <v>P5 W2</v>
          </cell>
          <cell r="C3044" t="str">
            <v>FY22</v>
          </cell>
          <cell r="D3044" t="str">
            <v>Period 5</v>
          </cell>
        </row>
        <row r="3045">
          <cell r="A3045">
            <v>44562</v>
          </cell>
          <cell r="B3045" t="str">
            <v>P5 W2</v>
          </cell>
          <cell r="C3045" t="str">
            <v>FY22</v>
          </cell>
          <cell r="D3045" t="str">
            <v>Period 5</v>
          </cell>
        </row>
        <row r="3046">
          <cell r="A3046">
            <v>44563</v>
          </cell>
          <cell r="B3046" t="str">
            <v>P5 W2</v>
          </cell>
          <cell r="C3046" t="str">
            <v>FY22</v>
          </cell>
          <cell r="D3046" t="str">
            <v>Period 5</v>
          </cell>
        </row>
        <row r="3047">
          <cell r="A3047">
            <v>44564</v>
          </cell>
          <cell r="B3047" t="str">
            <v>P5 W3</v>
          </cell>
          <cell r="C3047" t="str">
            <v>FY22</v>
          </cell>
          <cell r="D3047" t="str">
            <v>Period 5</v>
          </cell>
        </row>
        <row r="3048">
          <cell r="A3048">
            <v>44565</v>
          </cell>
          <cell r="B3048" t="str">
            <v>P5 W3</v>
          </cell>
          <cell r="C3048" t="str">
            <v>FY22</v>
          </cell>
          <cell r="D3048" t="str">
            <v>Period 5</v>
          </cell>
        </row>
        <row r="3049">
          <cell r="A3049">
            <v>44566</v>
          </cell>
          <cell r="B3049" t="str">
            <v>P5 W3</v>
          </cell>
          <cell r="C3049" t="str">
            <v>FY22</v>
          </cell>
          <cell r="D3049" t="str">
            <v>Period 5</v>
          </cell>
        </row>
        <row r="3050">
          <cell r="A3050">
            <v>44567</v>
          </cell>
          <cell r="B3050" t="str">
            <v>P5 W3</v>
          </cell>
          <cell r="C3050" t="str">
            <v>FY22</v>
          </cell>
          <cell r="D3050" t="str">
            <v>Period 5</v>
          </cell>
        </row>
        <row r="3051">
          <cell r="A3051">
            <v>44568</v>
          </cell>
          <cell r="B3051" t="str">
            <v>P5 W3</v>
          </cell>
          <cell r="C3051" t="str">
            <v>FY22</v>
          </cell>
          <cell r="D3051" t="str">
            <v>Period 5</v>
          </cell>
        </row>
        <row r="3052">
          <cell r="A3052">
            <v>44569</v>
          </cell>
          <cell r="B3052" t="str">
            <v>P5 W3</v>
          </cell>
          <cell r="C3052" t="str">
            <v>FY22</v>
          </cell>
          <cell r="D3052" t="str">
            <v>Period 5</v>
          </cell>
        </row>
        <row r="3053">
          <cell r="A3053">
            <v>44570</v>
          </cell>
          <cell r="B3053" t="str">
            <v>P5 W3</v>
          </cell>
          <cell r="C3053" t="str">
            <v>FY22</v>
          </cell>
          <cell r="D3053" t="str">
            <v>Period 5</v>
          </cell>
        </row>
        <row r="3054">
          <cell r="A3054">
            <v>44571</v>
          </cell>
          <cell r="B3054" t="str">
            <v>P5 W4</v>
          </cell>
          <cell r="C3054" t="str">
            <v>FY22</v>
          </cell>
          <cell r="D3054" t="str">
            <v>Period 5</v>
          </cell>
        </row>
        <row r="3055">
          <cell r="A3055">
            <v>44572</v>
          </cell>
          <cell r="B3055" t="str">
            <v>P5 W4</v>
          </cell>
          <cell r="C3055" t="str">
            <v>FY22</v>
          </cell>
          <cell r="D3055" t="str">
            <v>Period 5</v>
          </cell>
        </row>
        <row r="3056">
          <cell r="A3056">
            <v>44573</v>
          </cell>
          <cell r="B3056" t="str">
            <v>P5 W4</v>
          </cell>
          <cell r="C3056" t="str">
            <v>FY22</v>
          </cell>
          <cell r="D3056" t="str">
            <v>Period 5</v>
          </cell>
        </row>
        <row r="3057">
          <cell r="A3057">
            <v>44574</v>
          </cell>
          <cell r="B3057" t="str">
            <v>P5 W4</v>
          </cell>
          <cell r="C3057" t="str">
            <v>FY22</v>
          </cell>
          <cell r="D3057" t="str">
            <v>Period 5</v>
          </cell>
        </row>
        <row r="3058">
          <cell r="A3058">
            <v>44575</v>
          </cell>
          <cell r="B3058" t="str">
            <v>P5 W4</v>
          </cell>
          <cell r="C3058" t="str">
            <v>FY22</v>
          </cell>
          <cell r="D3058" t="str">
            <v>Period 5</v>
          </cell>
        </row>
        <row r="3059">
          <cell r="A3059">
            <v>44576</v>
          </cell>
          <cell r="B3059" t="str">
            <v>P5 W4</v>
          </cell>
          <cell r="C3059" t="str">
            <v>FY22</v>
          </cell>
          <cell r="D3059" t="str">
            <v>Period 5</v>
          </cell>
        </row>
        <row r="3060">
          <cell r="A3060">
            <v>44577</v>
          </cell>
          <cell r="B3060" t="str">
            <v>P5 W4</v>
          </cell>
          <cell r="C3060" t="str">
            <v>FY22</v>
          </cell>
          <cell r="D3060" t="str">
            <v>Period 5</v>
          </cell>
        </row>
        <row r="3061">
          <cell r="A3061">
            <v>44578</v>
          </cell>
          <cell r="B3061" t="str">
            <v>P6 W1</v>
          </cell>
          <cell r="C3061" t="str">
            <v>FY22</v>
          </cell>
          <cell r="D3061" t="str">
            <v>Period 6</v>
          </cell>
        </row>
        <row r="3062">
          <cell r="A3062">
            <v>44579</v>
          </cell>
          <cell r="B3062" t="str">
            <v>P6 W1</v>
          </cell>
          <cell r="C3062" t="str">
            <v>FY22</v>
          </cell>
          <cell r="D3062" t="str">
            <v>Period 6</v>
          </cell>
        </row>
        <row r="3063">
          <cell r="A3063">
            <v>44580</v>
          </cell>
          <cell r="B3063" t="str">
            <v>P6 W1</v>
          </cell>
          <cell r="C3063" t="str">
            <v>FY22</v>
          </cell>
          <cell r="D3063" t="str">
            <v>Period 6</v>
          </cell>
        </row>
        <row r="3064">
          <cell r="A3064">
            <v>44581</v>
          </cell>
          <cell r="B3064" t="str">
            <v>P6 W1</v>
          </cell>
          <cell r="C3064" t="str">
            <v>FY22</v>
          </cell>
          <cell r="D3064" t="str">
            <v>Period 6</v>
          </cell>
        </row>
        <row r="3065">
          <cell r="A3065">
            <v>44582</v>
          </cell>
          <cell r="B3065" t="str">
            <v>P6 W1</v>
          </cell>
          <cell r="C3065" t="str">
            <v>FY22</v>
          </cell>
          <cell r="D3065" t="str">
            <v>Period 6</v>
          </cell>
        </row>
        <row r="3066">
          <cell r="A3066">
            <v>44583</v>
          </cell>
          <cell r="B3066" t="str">
            <v>P6 W1</v>
          </cell>
          <cell r="C3066" t="str">
            <v>FY22</v>
          </cell>
          <cell r="D3066" t="str">
            <v>Period 6</v>
          </cell>
        </row>
        <row r="3067">
          <cell r="A3067">
            <v>44584</v>
          </cell>
          <cell r="B3067" t="str">
            <v>P6 W1</v>
          </cell>
          <cell r="C3067" t="str">
            <v>FY22</v>
          </cell>
          <cell r="D3067" t="str">
            <v>Period 6</v>
          </cell>
        </row>
        <row r="3068">
          <cell r="A3068">
            <v>44585</v>
          </cell>
          <cell r="B3068" t="str">
            <v>P6 W2</v>
          </cell>
          <cell r="C3068" t="str">
            <v>FY22</v>
          </cell>
          <cell r="D3068" t="str">
            <v>Period 6</v>
          </cell>
        </row>
        <row r="3069">
          <cell r="A3069">
            <v>44586</v>
          </cell>
          <cell r="B3069" t="str">
            <v>P6 W2</v>
          </cell>
          <cell r="C3069" t="str">
            <v>FY22</v>
          </cell>
          <cell r="D3069" t="str">
            <v>Period 6</v>
          </cell>
        </row>
        <row r="3070">
          <cell r="A3070">
            <v>44587</v>
          </cell>
          <cell r="B3070" t="str">
            <v>P6 W2</v>
          </cell>
          <cell r="C3070" t="str">
            <v>FY22</v>
          </cell>
          <cell r="D3070" t="str">
            <v>Period 6</v>
          </cell>
        </row>
        <row r="3071">
          <cell r="A3071">
            <v>44588</v>
          </cell>
          <cell r="B3071" t="str">
            <v>P6 W2</v>
          </cell>
          <cell r="C3071" t="str">
            <v>FY22</v>
          </cell>
          <cell r="D3071" t="str">
            <v>Period 6</v>
          </cell>
        </row>
        <row r="3072">
          <cell r="A3072">
            <v>44589</v>
          </cell>
          <cell r="B3072" t="str">
            <v>P6 W2</v>
          </cell>
          <cell r="C3072" t="str">
            <v>FY22</v>
          </cell>
          <cell r="D3072" t="str">
            <v>Period 6</v>
          </cell>
        </row>
        <row r="3073">
          <cell r="A3073">
            <v>44590</v>
          </cell>
          <cell r="B3073" t="str">
            <v>P6 W2</v>
          </cell>
          <cell r="C3073" t="str">
            <v>FY22</v>
          </cell>
          <cell r="D3073" t="str">
            <v>Period 6</v>
          </cell>
        </row>
        <row r="3074">
          <cell r="A3074">
            <v>44591</v>
          </cell>
          <cell r="B3074" t="str">
            <v>P6 W2</v>
          </cell>
          <cell r="C3074" t="str">
            <v>FY22</v>
          </cell>
          <cell r="D3074" t="str">
            <v>Period 6</v>
          </cell>
        </row>
        <row r="3075">
          <cell r="A3075">
            <v>44592</v>
          </cell>
          <cell r="B3075" t="str">
            <v>P6 W3</v>
          </cell>
          <cell r="C3075" t="str">
            <v>FY22</v>
          </cell>
          <cell r="D3075" t="str">
            <v>Period 6</v>
          </cell>
        </row>
        <row r="3076">
          <cell r="A3076">
            <v>44593</v>
          </cell>
          <cell r="B3076" t="str">
            <v>P6 W3</v>
          </cell>
          <cell r="C3076" t="str">
            <v>FY22</v>
          </cell>
          <cell r="D3076" t="str">
            <v>Period 6</v>
          </cell>
        </row>
        <row r="3077">
          <cell r="A3077">
            <v>44594</v>
          </cell>
          <cell r="B3077" t="str">
            <v>P6 W3</v>
          </cell>
          <cell r="C3077" t="str">
            <v>FY22</v>
          </cell>
          <cell r="D3077" t="str">
            <v>Period 6</v>
          </cell>
        </row>
        <row r="3078">
          <cell r="A3078">
            <v>44595</v>
          </cell>
          <cell r="B3078" t="str">
            <v>P6 W3</v>
          </cell>
          <cell r="C3078" t="str">
            <v>FY22</v>
          </cell>
          <cell r="D3078" t="str">
            <v>Period 6</v>
          </cell>
        </row>
        <row r="3079">
          <cell r="A3079">
            <v>44596</v>
          </cell>
          <cell r="B3079" t="str">
            <v>P6 W3</v>
          </cell>
          <cell r="C3079" t="str">
            <v>FY22</v>
          </cell>
          <cell r="D3079" t="str">
            <v>Period 6</v>
          </cell>
        </row>
        <row r="3080">
          <cell r="A3080">
            <v>44597</v>
          </cell>
          <cell r="B3080" t="str">
            <v>P6 W3</v>
          </cell>
          <cell r="C3080" t="str">
            <v>FY22</v>
          </cell>
          <cell r="D3080" t="str">
            <v>Period 6</v>
          </cell>
        </row>
        <row r="3081">
          <cell r="A3081">
            <v>44598</v>
          </cell>
          <cell r="B3081" t="str">
            <v>P6 W3</v>
          </cell>
          <cell r="C3081" t="str">
            <v>FY22</v>
          </cell>
          <cell r="D3081" t="str">
            <v>Period 6</v>
          </cell>
        </row>
        <row r="3082">
          <cell r="A3082">
            <v>44599</v>
          </cell>
          <cell r="B3082" t="str">
            <v>P6 W4</v>
          </cell>
          <cell r="C3082" t="str">
            <v>FY22</v>
          </cell>
          <cell r="D3082" t="str">
            <v>Period 6</v>
          </cell>
        </row>
        <row r="3083">
          <cell r="A3083">
            <v>44600</v>
          </cell>
          <cell r="B3083" t="str">
            <v>P6 W4</v>
          </cell>
          <cell r="C3083" t="str">
            <v>FY22</v>
          </cell>
          <cell r="D3083" t="str">
            <v>Period 6</v>
          </cell>
        </row>
        <row r="3084">
          <cell r="A3084">
            <v>44601</v>
          </cell>
          <cell r="B3084" t="str">
            <v>P6 W4</v>
          </cell>
          <cell r="C3084" t="str">
            <v>FY22</v>
          </cell>
          <cell r="D3084" t="str">
            <v>Period 6</v>
          </cell>
        </row>
        <row r="3085">
          <cell r="A3085">
            <v>44602</v>
          </cell>
          <cell r="B3085" t="str">
            <v>P6 W4</v>
          </cell>
          <cell r="C3085" t="str">
            <v>FY22</v>
          </cell>
          <cell r="D3085" t="str">
            <v>Period 6</v>
          </cell>
        </row>
        <row r="3086">
          <cell r="A3086">
            <v>44603</v>
          </cell>
          <cell r="B3086" t="str">
            <v>P6 W4</v>
          </cell>
          <cell r="C3086" t="str">
            <v>FY22</v>
          </cell>
          <cell r="D3086" t="str">
            <v>Period 6</v>
          </cell>
        </row>
        <row r="3087">
          <cell r="A3087">
            <v>44604</v>
          </cell>
          <cell r="B3087" t="str">
            <v>P6 W4</v>
          </cell>
          <cell r="C3087" t="str">
            <v>FY22</v>
          </cell>
          <cell r="D3087" t="str">
            <v>Period 6</v>
          </cell>
        </row>
        <row r="3088">
          <cell r="A3088">
            <v>44605</v>
          </cell>
          <cell r="B3088" t="str">
            <v>P6 W4</v>
          </cell>
          <cell r="C3088" t="str">
            <v>FY22</v>
          </cell>
          <cell r="D3088" t="str">
            <v>Period 6</v>
          </cell>
        </row>
        <row r="3089">
          <cell r="A3089">
            <v>44606</v>
          </cell>
          <cell r="B3089" t="str">
            <v>P7 W1</v>
          </cell>
          <cell r="C3089" t="str">
            <v>FY22</v>
          </cell>
          <cell r="D3089" t="str">
            <v>Period 7</v>
          </cell>
        </row>
        <row r="3090">
          <cell r="A3090">
            <v>44607</v>
          </cell>
          <cell r="B3090" t="str">
            <v>P7 W1</v>
          </cell>
          <cell r="C3090" t="str">
            <v>FY22</v>
          </cell>
          <cell r="D3090" t="str">
            <v>Period 7</v>
          </cell>
        </row>
        <row r="3091">
          <cell r="A3091">
            <v>44608</v>
          </cell>
          <cell r="B3091" t="str">
            <v>P7 W1</v>
          </cell>
          <cell r="C3091" t="str">
            <v>FY22</v>
          </cell>
          <cell r="D3091" t="str">
            <v>Period 7</v>
          </cell>
        </row>
        <row r="3092">
          <cell r="A3092">
            <v>44609</v>
          </cell>
          <cell r="B3092" t="str">
            <v>P7 W1</v>
          </cell>
          <cell r="C3092" t="str">
            <v>FY22</v>
          </cell>
          <cell r="D3092" t="str">
            <v>Period 7</v>
          </cell>
        </row>
        <row r="3093">
          <cell r="A3093">
            <v>44610</v>
          </cell>
          <cell r="B3093" t="str">
            <v>P7 W1</v>
          </cell>
          <cell r="C3093" t="str">
            <v>FY22</v>
          </cell>
          <cell r="D3093" t="str">
            <v>Period 7</v>
          </cell>
        </row>
        <row r="3094">
          <cell r="A3094">
            <v>44611</v>
          </cell>
          <cell r="B3094" t="str">
            <v>P7 W1</v>
          </cell>
          <cell r="C3094" t="str">
            <v>FY22</v>
          </cell>
          <cell r="D3094" t="str">
            <v>Period 7</v>
          </cell>
        </row>
        <row r="3095">
          <cell r="A3095">
            <v>44612</v>
          </cell>
          <cell r="B3095" t="str">
            <v>P7 W1</v>
          </cell>
          <cell r="C3095" t="str">
            <v>FY22</v>
          </cell>
          <cell r="D3095" t="str">
            <v>Period 7</v>
          </cell>
        </row>
        <row r="3096">
          <cell r="A3096">
            <v>44613</v>
          </cell>
          <cell r="B3096" t="str">
            <v>P7 W2</v>
          </cell>
          <cell r="C3096" t="str">
            <v>FY22</v>
          </cell>
          <cell r="D3096" t="str">
            <v>Period 7</v>
          </cell>
        </row>
        <row r="3097">
          <cell r="A3097">
            <v>44614</v>
          </cell>
          <cell r="B3097" t="str">
            <v>P7 W2</v>
          </cell>
          <cell r="C3097" t="str">
            <v>FY22</v>
          </cell>
          <cell r="D3097" t="str">
            <v>Period 7</v>
          </cell>
        </row>
        <row r="3098">
          <cell r="A3098">
            <v>44615</v>
          </cell>
          <cell r="B3098" t="str">
            <v>P7 W2</v>
          </cell>
          <cell r="C3098" t="str">
            <v>FY22</v>
          </cell>
          <cell r="D3098" t="str">
            <v>Period 7</v>
          </cell>
        </row>
        <row r="3099">
          <cell r="A3099">
            <v>44616</v>
          </cell>
          <cell r="B3099" t="str">
            <v>P7 W2</v>
          </cell>
          <cell r="C3099" t="str">
            <v>FY22</v>
          </cell>
          <cell r="D3099" t="str">
            <v>Period 7</v>
          </cell>
        </row>
        <row r="3100">
          <cell r="A3100">
            <v>44617</v>
          </cell>
          <cell r="B3100" t="str">
            <v>P7 W2</v>
          </cell>
          <cell r="C3100" t="str">
            <v>FY22</v>
          </cell>
          <cell r="D3100" t="str">
            <v>Period 7</v>
          </cell>
        </row>
        <row r="3101">
          <cell r="A3101">
            <v>44618</v>
          </cell>
          <cell r="B3101" t="str">
            <v>P7 W2</v>
          </cell>
          <cell r="C3101" t="str">
            <v>FY22</v>
          </cell>
          <cell r="D3101" t="str">
            <v>Period 7</v>
          </cell>
        </row>
        <row r="3102">
          <cell r="A3102">
            <v>44619</v>
          </cell>
          <cell r="B3102" t="str">
            <v>P7 W2</v>
          </cell>
          <cell r="C3102" t="str">
            <v>FY22</v>
          </cell>
          <cell r="D3102" t="str">
            <v>Period 7</v>
          </cell>
        </row>
        <row r="3103">
          <cell r="A3103">
            <v>44620</v>
          </cell>
          <cell r="B3103" t="str">
            <v>P7 W3</v>
          </cell>
          <cell r="C3103" t="str">
            <v>FY22</v>
          </cell>
          <cell r="D3103" t="str">
            <v>Period 7</v>
          </cell>
        </row>
        <row r="3104">
          <cell r="A3104">
            <v>44621</v>
          </cell>
          <cell r="B3104" t="str">
            <v>P7 W3</v>
          </cell>
          <cell r="C3104" t="str">
            <v>FY22</v>
          </cell>
          <cell r="D3104" t="str">
            <v>Period 7</v>
          </cell>
        </row>
        <row r="3105">
          <cell r="A3105">
            <v>44622</v>
          </cell>
          <cell r="B3105" t="str">
            <v>P7 W3</v>
          </cell>
          <cell r="C3105" t="str">
            <v>FY22</v>
          </cell>
          <cell r="D3105" t="str">
            <v>Period 7</v>
          </cell>
        </row>
        <row r="3106">
          <cell r="A3106">
            <v>44623</v>
          </cell>
          <cell r="B3106" t="str">
            <v>P7 W3</v>
          </cell>
          <cell r="C3106" t="str">
            <v>FY22</v>
          </cell>
          <cell r="D3106" t="str">
            <v>Period 7</v>
          </cell>
        </row>
        <row r="3107">
          <cell r="A3107">
            <v>44624</v>
          </cell>
          <cell r="B3107" t="str">
            <v>P7 W3</v>
          </cell>
          <cell r="C3107" t="str">
            <v>FY22</v>
          </cell>
          <cell r="D3107" t="str">
            <v>Period 7</v>
          </cell>
        </row>
        <row r="3108">
          <cell r="A3108">
            <v>44625</v>
          </cell>
          <cell r="B3108" t="str">
            <v>P7 W3</v>
          </cell>
          <cell r="C3108" t="str">
            <v>FY22</v>
          </cell>
          <cell r="D3108" t="str">
            <v>Period 7</v>
          </cell>
        </row>
        <row r="3109">
          <cell r="A3109">
            <v>44626</v>
          </cell>
          <cell r="B3109" t="str">
            <v>P7 W3</v>
          </cell>
          <cell r="C3109" t="str">
            <v>FY22</v>
          </cell>
          <cell r="D3109" t="str">
            <v>Period 7</v>
          </cell>
        </row>
        <row r="3110">
          <cell r="A3110">
            <v>44627</v>
          </cell>
          <cell r="B3110" t="str">
            <v>P7 W4</v>
          </cell>
          <cell r="C3110" t="str">
            <v>FY22</v>
          </cell>
          <cell r="D3110" t="str">
            <v>Period 7</v>
          </cell>
        </row>
        <row r="3111">
          <cell r="A3111">
            <v>44628</v>
          </cell>
          <cell r="B3111" t="str">
            <v>P7 W4</v>
          </cell>
          <cell r="C3111" t="str">
            <v>FY22</v>
          </cell>
          <cell r="D3111" t="str">
            <v>Period 7</v>
          </cell>
        </row>
        <row r="3112">
          <cell r="A3112">
            <v>44629</v>
          </cell>
          <cell r="B3112" t="str">
            <v>P7 W4</v>
          </cell>
          <cell r="C3112" t="str">
            <v>FY22</v>
          </cell>
          <cell r="D3112" t="str">
            <v>Period 7</v>
          </cell>
        </row>
        <row r="3113">
          <cell r="A3113">
            <v>44630</v>
          </cell>
          <cell r="B3113" t="str">
            <v>P7 W4</v>
          </cell>
          <cell r="C3113" t="str">
            <v>FY22</v>
          </cell>
          <cell r="D3113" t="str">
            <v>Period 7</v>
          </cell>
        </row>
        <row r="3114">
          <cell r="A3114">
            <v>44631</v>
          </cell>
          <cell r="B3114" t="str">
            <v>P7 W4</v>
          </cell>
          <cell r="C3114" t="str">
            <v>FY22</v>
          </cell>
          <cell r="D3114" t="str">
            <v>Period 7</v>
          </cell>
        </row>
        <row r="3115">
          <cell r="A3115">
            <v>44632</v>
          </cell>
          <cell r="B3115" t="str">
            <v>P7 W4</v>
          </cell>
          <cell r="C3115" t="str">
            <v>FY22</v>
          </cell>
          <cell r="D3115" t="str">
            <v>Period 7</v>
          </cell>
        </row>
        <row r="3116">
          <cell r="A3116">
            <v>44633</v>
          </cell>
          <cell r="B3116" t="str">
            <v>P7 W4</v>
          </cell>
          <cell r="C3116" t="str">
            <v>FY22</v>
          </cell>
          <cell r="D3116" t="str">
            <v>Period 7</v>
          </cell>
        </row>
        <row r="3117">
          <cell r="A3117">
            <v>44634</v>
          </cell>
          <cell r="B3117" t="str">
            <v>P8 W1</v>
          </cell>
          <cell r="C3117" t="str">
            <v>FY22</v>
          </cell>
          <cell r="D3117" t="str">
            <v>Period 8</v>
          </cell>
        </row>
        <row r="3118">
          <cell r="A3118">
            <v>44635</v>
          </cell>
          <cell r="B3118" t="str">
            <v>P8 W1</v>
          </cell>
          <cell r="C3118" t="str">
            <v>FY22</v>
          </cell>
          <cell r="D3118" t="str">
            <v>Period 8</v>
          </cell>
        </row>
        <row r="3119">
          <cell r="A3119">
            <v>44636</v>
          </cell>
          <cell r="B3119" t="str">
            <v>P8 W1</v>
          </cell>
          <cell r="C3119" t="str">
            <v>FY22</v>
          </cell>
          <cell r="D3119" t="str">
            <v>Period 8</v>
          </cell>
        </row>
        <row r="3120">
          <cell r="A3120">
            <v>44637</v>
          </cell>
          <cell r="B3120" t="str">
            <v>P8 W1</v>
          </cell>
          <cell r="C3120" t="str">
            <v>FY22</v>
          </cell>
          <cell r="D3120" t="str">
            <v>Period 8</v>
          </cell>
        </row>
        <row r="3121">
          <cell r="A3121">
            <v>44638</v>
          </cell>
          <cell r="B3121" t="str">
            <v>P8 W1</v>
          </cell>
          <cell r="C3121" t="str">
            <v>FY22</v>
          </cell>
          <cell r="D3121" t="str">
            <v>Period 8</v>
          </cell>
        </row>
        <row r="3122">
          <cell r="A3122">
            <v>44639</v>
          </cell>
          <cell r="B3122" t="str">
            <v>P8 W1</v>
          </cell>
          <cell r="C3122" t="str">
            <v>FY22</v>
          </cell>
          <cell r="D3122" t="str">
            <v>Period 8</v>
          </cell>
        </row>
        <row r="3123">
          <cell r="A3123">
            <v>44640</v>
          </cell>
          <cell r="B3123" t="str">
            <v>P8 W1</v>
          </cell>
          <cell r="C3123" t="str">
            <v>FY22</v>
          </cell>
          <cell r="D3123" t="str">
            <v>Period 8</v>
          </cell>
        </row>
        <row r="3124">
          <cell r="A3124">
            <v>44641</v>
          </cell>
          <cell r="B3124" t="str">
            <v>P8 W2</v>
          </cell>
          <cell r="C3124" t="str">
            <v>FY22</v>
          </cell>
          <cell r="D3124" t="str">
            <v>Period 8</v>
          </cell>
        </row>
        <row r="3125">
          <cell r="A3125">
            <v>44642</v>
          </cell>
          <cell r="B3125" t="str">
            <v>P8 W2</v>
          </cell>
          <cell r="C3125" t="str">
            <v>FY22</v>
          </cell>
          <cell r="D3125" t="str">
            <v>Period 8</v>
          </cell>
        </row>
        <row r="3126">
          <cell r="A3126">
            <v>44643</v>
          </cell>
          <cell r="B3126" t="str">
            <v>P8 W2</v>
          </cell>
          <cell r="C3126" t="str">
            <v>FY22</v>
          </cell>
          <cell r="D3126" t="str">
            <v>Period 8</v>
          </cell>
        </row>
        <row r="3127">
          <cell r="A3127">
            <v>44644</v>
          </cell>
          <cell r="B3127" t="str">
            <v>P8 W2</v>
          </cell>
          <cell r="C3127" t="str">
            <v>FY22</v>
          </cell>
          <cell r="D3127" t="str">
            <v>Period 8</v>
          </cell>
        </row>
        <row r="3128">
          <cell r="A3128">
            <v>44645</v>
          </cell>
          <cell r="B3128" t="str">
            <v>P8 W2</v>
          </cell>
          <cell r="C3128" t="str">
            <v>FY22</v>
          </cell>
          <cell r="D3128" t="str">
            <v>Period 8</v>
          </cell>
        </row>
        <row r="3129">
          <cell r="A3129">
            <v>44646</v>
          </cell>
          <cell r="B3129" t="str">
            <v>P8 W2</v>
          </cell>
          <cell r="C3129" t="str">
            <v>FY22</v>
          </cell>
          <cell r="D3129" t="str">
            <v>Period 8</v>
          </cell>
        </row>
        <row r="3130">
          <cell r="A3130">
            <v>44647</v>
          </cell>
          <cell r="B3130" t="str">
            <v>P8 W2</v>
          </cell>
          <cell r="C3130" t="str">
            <v>FY22</v>
          </cell>
          <cell r="D3130" t="str">
            <v>Period 8</v>
          </cell>
        </row>
        <row r="3131">
          <cell r="A3131">
            <v>44648</v>
          </cell>
          <cell r="B3131" t="str">
            <v>P8 W3</v>
          </cell>
          <cell r="C3131" t="str">
            <v>FY22</v>
          </cell>
          <cell r="D3131" t="str">
            <v>Period 8</v>
          </cell>
        </row>
        <row r="3132">
          <cell r="A3132">
            <v>44649</v>
          </cell>
          <cell r="B3132" t="str">
            <v>P8 W3</v>
          </cell>
          <cell r="C3132" t="str">
            <v>FY22</v>
          </cell>
          <cell r="D3132" t="str">
            <v>Period 8</v>
          </cell>
        </row>
        <row r="3133">
          <cell r="A3133">
            <v>44650</v>
          </cell>
          <cell r="B3133" t="str">
            <v>P8 W3</v>
          </cell>
          <cell r="C3133" t="str">
            <v>FY22</v>
          </cell>
          <cell r="D3133" t="str">
            <v>Period 8</v>
          </cell>
        </row>
        <row r="3134">
          <cell r="A3134">
            <v>44651</v>
          </cell>
          <cell r="B3134" t="str">
            <v>P8 W3</v>
          </cell>
          <cell r="C3134" t="str">
            <v>FY22</v>
          </cell>
          <cell r="D3134" t="str">
            <v>Period 8</v>
          </cell>
        </row>
        <row r="3135">
          <cell r="A3135">
            <v>44652</v>
          </cell>
          <cell r="B3135" t="str">
            <v>P8 W3</v>
          </cell>
          <cell r="C3135" t="str">
            <v>FY22</v>
          </cell>
          <cell r="D3135" t="str">
            <v>Period 8</v>
          </cell>
        </row>
        <row r="3136">
          <cell r="A3136">
            <v>44653</v>
          </cell>
          <cell r="B3136" t="str">
            <v>P8 W3</v>
          </cell>
          <cell r="C3136" t="str">
            <v>FY22</v>
          </cell>
          <cell r="D3136" t="str">
            <v>Period 8</v>
          </cell>
        </row>
        <row r="3137">
          <cell r="A3137">
            <v>44654</v>
          </cell>
          <cell r="B3137" t="str">
            <v>P8 W3</v>
          </cell>
          <cell r="C3137" t="str">
            <v>FY22</v>
          </cell>
          <cell r="D3137" t="str">
            <v>Period 8</v>
          </cell>
        </row>
        <row r="3138">
          <cell r="A3138">
            <v>44655</v>
          </cell>
          <cell r="B3138" t="str">
            <v>P8 W4</v>
          </cell>
          <cell r="C3138" t="str">
            <v>FY22</v>
          </cell>
          <cell r="D3138" t="str">
            <v>Period 8</v>
          </cell>
        </row>
        <row r="3139">
          <cell r="A3139">
            <v>44656</v>
          </cell>
          <cell r="B3139" t="str">
            <v>P8 W4</v>
          </cell>
          <cell r="C3139" t="str">
            <v>FY22</v>
          </cell>
          <cell r="D3139" t="str">
            <v>Period 8</v>
          </cell>
        </row>
        <row r="3140">
          <cell r="A3140">
            <v>44657</v>
          </cell>
          <cell r="B3140" t="str">
            <v>P8 W4</v>
          </cell>
          <cell r="C3140" t="str">
            <v>FY22</v>
          </cell>
          <cell r="D3140" t="str">
            <v>Period 8</v>
          </cell>
        </row>
        <row r="3141">
          <cell r="A3141">
            <v>44658</v>
          </cell>
          <cell r="B3141" t="str">
            <v>P8 W4</v>
          </cell>
          <cell r="C3141" t="str">
            <v>FY22</v>
          </cell>
          <cell r="D3141" t="str">
            <v>Period 8</v>
          </cell>
        </row>
        <row r="3142">
          <cell r="A3142">
            <v>44659</v>
          </cell>
          <cell r="B3142" t="str">
            <v>P8 W4</v>
          </cell>
          <cell r="C3142" t="str">
            <v>FY22</v>
          </cell>
          <cell r="D3142" t="str">
            <v>Period 8</v>
          </cell>
        </row>
        <row r="3143">
          <cell r="A3143">
            <v>44660</v>
          </cell>
          <cell r="B3143" t="str">
            <v>P8 W4</v>
          </cell>
          <cell r="C3143" t="str">
            <v>FY22</v>
          </cell>
          <cell r="D3143" t="str">
            <v>Period 8</v>
          </cell>
        </row>
        <row r="3144">
          <cell r="A3144">
            <v>44661</v>
          </cell>
          <cell r="B3144" t="str">
            <v>P8 W4</v>
          </cell>
          <cell r="C3144" t="str">
            <v>FY22</v>
          </cell>
          <cell r="D3144" t="str">
            <v>Period 8</v>
          </cell>
        </row>
        <row r="3145">
          <cell r="A3145">
            <v>44662</v>
          </cell>
          <cell r="B3145" t="str">
            <v>P9 W1</v>
          </cell>
          <cell r="C3145" t="str">
            <v>FY22</v>
          </cell>
          <cell r="D3145" t="str">
            <v>Period 9</v>
          </cell>
        </row>
        <row r="3146">
          <cell r="A3146">
            <v>44663</v>
          </cell>
          <cell r="B3146" t="str">
            <v>P9 W1</v>
          </cell>
          <cell r="C3146" t="str">
            <v>FY22</v>
          </cell>
          <cell r="D3146" t="str">
            <v>Period 9</v>
          </cell>
        </row>
        <row r="3147">
          <cell r="A3147">
            <v>44664</v>
          </cell>
          <cell r="B3147" t="str">
            <v>P9 W1</v>
          </cell>
          <cell r="C3147" t="str">
            <v>FY22</v>
          </cell>
          <cell r="D3147" t="str">
            <v>Period 9</v>
          </cell>
        </row>
        <row r="3148">
          <cell r="A3148">
            <v>44665</v>
          </cell>
          <cell r="B3148" t="str">
            <v>P9 W1</v>
          </cell>
          <cell r="C3148" t="str">
            <v>FY22</v>
          </cell>
          <cell r="D3148" t="str">
            <v>Period 9</v>
          </cell>
        </row>
        <row r="3149">
          <cell r="A3149">
            <v>44666</v>
          </cell>
          <cell r="B3149" t="str">
            <v>P9 W1</v>
          </cell>
          <cell r="C3149" t="str">
            <v>FY22</v>
          </cell>
          <cell r="D3149" t="str">
            <v>Period 9</v>
          </cell>
        </row>
        <row r="3150">
          <cell r="A3150">
            <v>44667</v>
          </cell>
          <cell r="B3150" t="str">
            <v>P9 W1</v>
          </cell>
          <cell r="C3150" t="str">
            <v>FY22</v>
          </cell>
          <cell r="D3150" t="str">
            <v>Period 9</v>
          </cell>
        </row>
        <row r="3151">
          <cell r="A3151">
            <v>44668</v>
          </cell>
          <cell r="B3151" t="str">
            <v>P9 W1</v>
          </cell>
          <cell r="C3151" t="str">
            <v>FY22</v>
          </cell>
          <cell r="D3151" t="str">
            <v>Period 9</v>
          </cell>
        </row>
        <row r="3152">
          <cell r="A3152">
            <v>44669</v>
          </cell>
          <cell r="B3152" t="str">
            <v>P9 W2</v>
          </cell>
          <cell r="C3152" t="str">
            <v>FY22</v>
          </cell>
          <cell r="D3152" t="str">
            <v>Period 9</v>
          </cell>
        </row>
        <row r="3153">
          <cell r="A3153">
            <v>44670</v>
          </cell>
          <cell r="B3153" t="str">
            <v>P9 W2</v>
          </cell>
          <cell r="C3153" t="str">
            <v>FY22</v>
          </cell>
          <cell r="D3153" t="str">
            <v>Period 9</v>
          </cell>
        </row>
        <row r="3154">
          <cell r="A3154">
            <v>44671</v>
          </cell>
          <cell r="B3154" t="str">
            <v>P9 W2</v>
          </cell>
          <cell r="C3154" t="str">
            <v>FY22</v>
          </cell>
          <cell r="D3154" t="str">
            <v>Period 9</v>
          </cell>
        </row>
        <row r="3155">
          <cell r="A3155">
            <v>44672</v>
          </cell>
          <cell r="B3155" t="str">
            <v>P9 W2</v>
          </cell>
          <cell r="C3155" t="str">
            <v>FY22</v>
          </cell>
          <cell r="D3155" t="str">
            <v>Period 9</v>
          </cell>
        </row>
        <row r="3156">
          <cell r="A3156">
            <v>44673</v>
          </cell>
          <cell r="B3156" t="str">
            <v>P9 W2</v>
          </cell>
          <cell r="C3156" t="str">
            <v>FY22</v>
          </cell>
          <cell r="D3156" t="str">
            <v>Period 9</v>
          </cell>
        </row>
        <row r="3157">
          <cell r="A3157">
            <v>44674</v>
          </cell>
          <cell r="B3157" t="str">
            <v>P9 W2</v>
          </cell>
          <cell r="C3157" t="str">
            <v>FY22</v>
          </cell>
          <cell r="D3157" t="str">
            <v>Period 9</v>
          </cell>
        </row>
        <row r="3158">
          <cell r="A3158">
            <v>44675</v>
          </cell>
          <cell r="B3158" t="str">
            <v>P9 W2</v>
          </cell>
          <cell r="C3158" t="str">
            <v>FY22</v>
          </cell>
          <cell r="D3158" t="str">
            <v>Period 9</v>
          </cell>
        </row>
        <row r="3159">
          <cell r="A3159">
            <v>44676</v>
          </cell>
          <cell r="B3159" t="str">
            <v>P9 W3</v>
          </cell>
          <cell r="C3159" t="str">
            <v>FY22</v>
          </cell>
          <cell r="D3159" t="str">
            <v>Period 9</v>
          </cell>
        </row>
        <row r="3160">
          <cell r="A3160">
            <v>44677</v>
          </cell>
          <cell r="B3160" t="str">
            <v>P9 W3</v>
          </cell>
          <cell r="C3160" t="str">
            <v>FY22</v>
          </cell>
          <cell r="D3160" t="str">
            <v>Period 9</v>
          </cell>
        </row>
        <row r="3161">
          <cell r="A3161">
            <v>44678</v>
          </cell>
          <cell r="B3161" t="str">
            <v>P9 W3</v>
          </cell>
          <cell r="C3161" t="str">
            <v>FY22</v>
          </cell>
          <cell r="D3161" t="str">
            <v>Period 9</v>
          </cell>
        </row>
        <row r="3162">
          <cell r="A3162">
            <v>44679</v>
          </cell>
          <cell r="B3162" t="str">
            <v>P9 W3</v>
          </cell>
          <cell r="C3162" t="str">
            <v>FY22</v>
          </cell>
          <cell r="D3162" t="str">
            <v>Period 9</v>
          </cell>
        </row>
        <row r="3163">
          <cell r="A3163">
            <v>44680</v>
          </cell>
          <cell r="B3163" t="str">
            <v>P9 W3</v>
          </cell>
          <cell r="C3163" t="str">
            <v>FY22</v>
          </cell>
          <cell r="D3163" t="str">
            <v>Period 9</v>
          </cell>
        </row>
        <row r="3164">
          <cell r="A3164">
            <v>44681</v>
          </cell>
          <cell r="B3164" t="str">
            <v>P9 W3</v>
          </cell>
          <cell r="C3164" t="str">
            <v>FY22</v>
          </cell>
          <cell r="D3164" t="str">
            <v>Period 9</v>
          </cell>
        </row>
        <row r="3165">
          <cell r="A3165">
            <v>44682</v>
          </cell>
          <cell r="B3165" t="str">
            <v>P9 W3</v>
          </cell>
          <cell r="C3165" t="str">
            <v>FY22</v>
          </cell>
          <cell r="D3165" t="str">
            <v>Period 9</v>
          </cell>
        </row>
        <row r="3166">
          <cell r="A3166">
            <v>44683</v>
          </cell>
          <cell r="B3166" t="str">
            <v>P9 W4</v>
          </cell>
          <cell r="C3166" t="str">
            <v>FY22</v>
          </cell>
          <cell r="D3166" t="str">
            <v>Period 9</v>
          </cell>
        </row>
        <row r="3167">
          <cell r="A3167">
            <v>44684</v>
          </cell>
          <cell r="B3167" t="str">
            <v>P9 W4</v>
          </cell>
          <cell r="C3167" t="str">
            <v>FY22</v>
          </cell>
          <cell r="D3167" t="str">
            <v>Period 9</v>
          </cell>
        </row>
        <row r="3168">
          <cell r="A3168">
            <v>44685</v>
          </cell>
          <cell r="B3168" t="str">
            <v>P9 W4</v>
          </cell>
          <cell r="C3168" t="str">
            <v>FY22</v>
          </cell>
          <cell r="D3168" t="str">
            <v>Period 9</v>
          </cell>
        </row>
        <row r="3169">
          <cell r="A3169">
            <v>44686</v>
          </cell>
          <cell r="B3169" t="str">
            <v>P9 W4</v>
          </cell>
          <cell r="C3169" t="str">
            <v>FY22</v>
          </cell>
          <cell r="D3169" t="str">
            <v>Period 9</v>
          </cell>
        </row>
        <row r="3170">
          <cell r="A3170">
            <v>44687</v>
          </cell>
          <cell r="B3170" t="str">
            <v>P9 W4</v>
          </cell>
          <cell r="C3170" t="str">
            <v>FY22</v>
          </cell>
          <cell r="D3170" t="str">
            <v>Period 9</v>
          </cell>
        </row>
        <row r="3171">
          <cell r="A3171">
            <v>44688</v>
          </cell>
          <cell r="B3171" t="str">
            <v>P9 W4</v>
          </cell>
          <cell r="C3171" t="str">
            <v>FY22</v>
          </cell>
          <cell r="D3171" t="str">
            <v>Period 9</v>
          </cell>
        </row>
        <row r="3172">
          <cell r="A3172">
            <v>44689</v>
          </cell>
          <cell r="B3172" t="str">
            <v>P9 W4</v>
          </cell>
          <cell r="C3172" t="str">
            <v>FY22</v>
          </cell>
          <cell r="D3172" t="str">
            <v>Period 9</v>
          </cell>
        </row>
        <row r="3173">
          <cell r="A3173">
            <v>44690</v>
          </cell>
          <cell r="B3173" t="str">
            <v>P10 W1</v>
          </cell>
          <cell r="C3173" t="str">
            <v>FY22</v>
          </cell>
          <cell r="D3173" t="str">
            <v>Period 10</v>
          </cell>
        </row>
        <row r="3174">
          <cell r="A3174">
            <v>44691</v>
          </cell>
          <cell r="B3174" t="str">
            <v>P10 W1</v>
          </cell>
          <cell r="C3174" t="str">
            <v>FY22</v>
          </cell>
          <cell r="D3174" t="str">
            <v>Period 10</v>
          </cell>
        </row>
        <row r="3175">
          <cell r="A3175">
            <v>44692</v>
          </cell>
          <cell r="B3175" t="str">
            <v>P10 W1</v>
          </cell>
          <cell r="C3175" t="str">
            <v>FY22</v>
          </cell>
          <cell r="D3175" t="str">
            <v>Period 10</v>
          </cell>
        </row>
        <row r="3176">
          <cell r="A3176">
            <v>44693</v>
          </cell>
          <cell r="B3176" t="str">
            <v>P10 W1</v>
          </cell>
          <cell r="C3176" t="str">
            <v>FY22</v>
          </cell>
          <cell r="D3176" t="str">
            <v>Period 10</v>
          </cell>
        </row>
        <row r="3177">
          <cell r="A3177">
            <v>44694</v>
          </cell>
          <cell r="B3177" t="str">
            <v>P10 W1</v>
          </cell>
          <cell r="C3177" t="str">
            <v>FY22</v>
          </cell>
          <cell r="D3177" t="str">
            <v>Period 10</v>
          </cell>
        </row>
        <row r="3178">
          <cell r="A3178">
            <v>44695</v>
          </cell>
          <cell r="B3178" t="str">
            <v>P10 W1</v>
          </cell>
          <cell r="C3178" t="str">
            <v>FY22</v>
          </cell>
          <cell r="D3178" t="str">
            <v>Period 10</v>
          </cell>
        </row>
        <row r="3179">
          <cell r="A3179">
            <v>44696</v>
          </cell>
          <cell r="B3179" t="str">
            <v>P10 W1</v>
          </cell>
          <cell r="C3179" t="str">
            <v>FY22</v>
          </cell>
          <cell r="D3179" t="str">
            <v>Period 10</v>
          </cell>
        </row>
        <row r="3180">
          <cell r="A3180">
            <v>44697</v>
          </cell>
          <cell r="B3180" t="str">
            <v>P10 W2</v>
          </cell>
          <cell r="C3180" t="str">
            <v>FY22</v>
          </cell>
          <cell r="D3180" t="str">
            <v>Period 10</v>
          </cell>
        </row>
        <row r="3181">
          <cell r="A3181">
            <v>44698</v>
          </cell>
          <cell r="B3181" t="str">
            <v>P10 W2</v>
          </cell>
          <cell r="C3181" t="str">
            <v>FY22</v>
          </cell>
          <cell r="D3181" t="str">
            <v>Period 10</v>
          </cell>
        </row>
        <row r="3182">
          <cell r="A3182">
            <v>44699</v>
          </cell>
          <cell r="B3182" t="str">
            <v>P10 W2</v>
          </cell>
          <cell r="C3182" t="str">
            <v>FY22</v>
          </cell>
          <cell r="D3182" t="str">
            <v>Period 10</v>
          </cell>
        </row>
        <row r="3183">
          <cell r="A3183">
            <v>44700</v>
          </cell>
          <cell r="B3183" t="str">
            <v>P10 W2</v>
          </cell>
          <cell r="C3183" t="str">
            <v>FY22</v>
          </cell>
          <cell r="D3183" t="str">
            <v>Period 10</v>
          </cell>
        </row>
        <row r="3184">
          <cell r="A3184">
            <v>44701</v>
          </cell>
          <cell r="B3184" t="str">
            <v>P10 W2</v>
          </cell>
          <cell r="C3184" t="str">
            <v>FY22</v>
          </cell>
          <cell r="D3184" t="str">
            <v>Period 10</v>
          </cell>
        </row>
        <row r="3185">
          <cell r="A3185">
            <v>44702</v>
          </cell>
          <cell r="B3185" t="str">
            <v>P10 W2</v>
          </cell>
          <cell r="C3185" t="str">
            <v>FY22</v>
          </cell>
          <cell r="D3185" t="str">
            <v>Period 10</v>
          </cell>
        </row>
        <row r="3186">
          <cell r="A3186">
            <v>44703</v>
          </cell>
          <cell r="B3186" t="str">
            <v>P10 W2</v>
          </cell>
          <cell r="C3186" t="str">
            <v>FY22</v>
          </cell>
          <cell r="D3186" t="str">
            <v>Period 10</v>
          </cell>
        </row>
        <row r="3187">
          <cell r="A3187">
            <v>44704</v>
          </cell>
          <cell r="B3187" t="str">
            <v>P10 W3</v>
          </cell>
          <cell r="C3187" t="str">
            <v>FY22</v>
          </cell>
          <cell r="D3187" t="str">
            <v>Period 10</v>
          </cell>
        </row>
        <row r="3188">
          <cell r="A3188">
            <v>44705</v>
          </cell>
          <cell r="B3188" t="str">
            <v>P10 W3</v>
          </cell>
          <cell r="C3188" t="str">
            <v>FY22</v>
          </cell>
          <cell r="D3188" t="str">
            <v>Period 10</v>
          </cell>
        </row>
        <row r="3189">
          <cell r="A3189">
            <v>44706</v>
          </cell>
          <cell r="B3189" t="str">
            <v>P10 W3</v>
          </cell>
          <cell r="C3189" t="str">
            <v>FY22</v>
          </cell>
          <cell r="D3189" t="str">
            <v>Period 10</v>
          </cell>
        </row>
        <row r="3190">
          <cell r="A3190">
            <v>44707</v>
          </cell>
          <cell r="B3190" t="str">
            <v>P10 W3</v>
          </cell>
          <cell r="C3190" t="str">
            <v>FY22</v>
          </cell>
          <cell r="D3190" t="str">
            <v>Period 10</v>
          </cell>
        </row>
        <row r="3191">
          <cell r="A3191">
            <v>44708</v>
          </cell>
          <cell r="B3191" t="str">
            <v>P10 W3</v>
          </cell>
          <cell r="C3191" t="str">
            <v>FY22</v>
          </cell>
          <cell r="D3191" t="str">
            <v>Period 10</v>
          </cell>
        </row>
        <row r="3192">
          <cell r="A3192">
            <v>44709</v>
          </cell>
          <cell r="B3192" t="str">
            <v>P10 W3</v>
          </cell>
          <cell r="C3192" t="str">
            <v>FY22</v>
          </cell>
          <cell r="D3192" t="str">
            <v>Period 10</v>
          </cell>
        </row>
        <row r="3193">
          <cell r="A3193">
            <v>44710</v>
          </cell>
          <cell r="B3193" t="str">
            <v>P10 W3</v>
          </cell>
          <cell r="C3193" t="str">
            <v>FY22</v>
          </cell>
          <cell r="D3193" t="str">
            <v>Period 10</v>
          </cell>
        </row>
        <row r="3194">
          <cell r="A3194">
            <v>44711</v>
          </cell>
          <cell r="B3194" t="str">
            <v>P10 W4</v>
          </cell>
          <cell r="C3194" t="str">
            <v>FY22</v>
          </cell>
          <cell r="D3194" t="str">
            <v>Period 10</v>
          </cell>
        </row>
        <row r="3195">
          <cell r="A3195">
            <v>44712</v>
          </cell>
          <cell r="B3195" t="str">
            <v>P10 W4</v>
          </cell>
          <cell r="C3195" t="str">
            <v>FY22</v>
          </cell>
          <cell r="D3195" t="str">
            <v>Period 10</v>
          </cell>
        </row>
        <row r="3196">
          <cell r="A3196">
            <v>44713</v>
          </cell>
          <cell r="B3196" t="str">
            <v>P10 W4</v>
          </cell>
          <cell r="C3196" t="str">
            <v>FY22</v>
          </cell>
          <cell r="D3196" t="str">
            <v>Period 10</v>
          </cell>
        </row>
        <row r="3197">
          <cell r="A3197">
            <v>44714</v>
          </cell>
          <cell r="B3197" t="str">
            <v>P10 W4</v>
          </cell>
          <cell r="C3197" t="str">
            <v>FY22</v>
          </cell>
          <cell r="D3197" t="str">
            <v>Period 10</v>
          </cell>
        </row>
        <row r="3198">
          <cell r="A3198">
            <v>44715</v>
          </cell>
          <cell r="B3198" t="str">
            <v>P10 W4</v>
          </cell>
          <cell r="C3198" t="str">
            <v>FY22</v>
          </cell>
          <cell r="D3198" t="str">
            <v>Period 10</v>
          </cell>
        </row>
        <row r="3199">
          <cell r="A3199">
            <v>44716</v>
          </cell>
          <cell r="B3199" t="str">
            <v>P10 W4</v>
          </cell>
          <cell r="C3199" t="str">
            <v>FY22</v>
          </cell>
          <cell r="D3199" t="str">
            <v>Period 10</v>
          </cell>
        </row>
        <row r="3200">
          <cell r="A3200">
            <v>44717</v>
          </cell>
          <cell r="B3200" t="str">
            <v>P10 W4</v>
          </cell>
          <cell r="C3200" t="str">
            <v>FY22</v>
          </cell>
          <cell r="D3200" t="str">
            <v>Period 10</v>
          </cell>
        </row>
        <row r="3201">
          <cell r="A3201">
            <v>44718</v>
          </cell>
          <cell r="B3201" t="str">
            <v>P11 W1</v>
          </cell>
          <cell r="C3201" t="str">
            <v>FY22</v>
          </cell>
          <cell r="D3201" t="str">
            <v>Period 11</v>
          </cell>
        </row>
        <row r="3202">
          <cell r="A3202">
            <v>44719</v>
          </cell>
          <cell r="B3202" t="str">
            <v>P11 W1</v>
          </cell>
          <cell r="C3202" t="str">
            <v>FY22</v>
          </cell>
          <cell r="D3202" t="str">
            <v>Period 11</v>
          </cell>
        </row>
        <row r="3203">
          <cell r="A3203">
            <v>44720</v>
          </cell>
          <cell r="B3203" t="str">
            <v>P11 W1</v>
          </cell>
          <cell r="C3203" t="str">
            <v>FY22</v>
          </cell>
          <cell r="D3203" t="str">
            <v>Period 11</v>
          </cell>
        </row>
        <row r="3204">
          <cell r="A3204">
            <v>44721</v>
          </cell>
          <cell r="B3204" t="str">
            <v>P11 W1</v>
          </cell>
          <cell r="C3204" t="str">
            <v>FY22</v>
          </cell>
          <cell r="D3204" t="str">
            <v>Period 11</v>
          </cell>
        </row>
        <row r="3205">
          <cell r="A3205">
            <v>44722</v>
          </cell>
          <cell r="B3205" t="str">
            <v>P11 W1</v>
          </cell>
          <cell r="C3205" t="str">
            <v>FY22</v>
          </cell>
          <cell r="D3205" t="str">
            <v>Period 11</v>
          </cell>
        </row>
        <row r="3206">
          <cell r="A3206">
            <v>44723</v>
          </cell>
          <cell r="B3206" t="str">
            <v>P11 W1</v>
          </cell>
          <cell r="C3206" t="str">
            <v>FY22</v>
          </cell>
          <cell r="D3206" t="str">
            <v>Period 11</v>
          </cell>
        </row>
        <row r="3207">
          <cell r="A3207">
            <v>44724</v>
          </cell>
          <cell r="B3207" t="str">
            <v>P11 W1</v>
          </cell>
          <cell r="C3207" t="str">
            <v>FY22</v>
          </cell>
          <cell r="D3207" t="str">
            <v>Period 11</v>
          </cell>
        </row>
        <row r="3208">
          <cell r="A3208">
            <v>44725</v>
          </cell>
          <cell r="B3208" t="str">
            <v>P11 W2</v>
          </cell>
          <cell r="C3208" t="str">
            <v>FY22</v>
          </cell>
          <cell r="D3208" t="str">
            <v>Period 11</v>
          </cell>
        </row>
        <row r="3209">
          <cell r="A3209">
            <v>44726</v>
          </cell>
          <cell r="B3209" t="str">
            <v>P11 W2</v>
          </cell>
          <cell r="C3209" t="str">
            <v>FY22</v>
          </cell>
          <cell r="D3209" t="str">
            <v>Period 11</v>
          </cell>
        </row>
        <row r="3210">
          <cell r="A3210">
            <v>44727</v>
          </cell>
          <cell r="B3210" t="str">
            <v>P11 W2</v>
          </cell>
          <cell r="C3210" t="str">
            <v>FY22</v>
          </cell>
          <cell r="D3210" t="str">
            <v>Period 11</v>
          </cell>
        </row>
        <row r="3211">
          <cell r="A3211">
            <v>44728</v>
          </cell>
          <cell r="B3211" t="str">
            <v>P11 W2</v>
          </cell>
          <cell r="C3211" t="str">
            <v>FY22</v>
          </cell>
          <cell r="D3211" t="str">
            <v>Period 11</v>
          </cell>
        </row>
        <row r="3212">
          <cell r="A3212">
            <v>44729</v>
          </cell>
          <cell r="B3212" t="str">
            <v>P11 W2</v>
          </cell>
          <cell r="C3212" t="str">
            <v>FY22</v>
          </cell>
          <cell r="D3212" t="str">
            <v>Period 11</v>
          </cell>
        </row>
        <row r="3213">
          <cell r="A3213">
            <v>44730</v>
          </cell>
          <cell r="B3213" t="str">
            <v>P11 W2</v>
          </cell>
          <cell r="C3213" t="str">
            <v>FY22</v>
          </cell>
          <cell r="D3213" t="str">
            <v>Period 11</v>
          </cell>
        </row>
        <row r="3214">
          <cell r="A3214">
            <v>44731</v>
          </cell>
          <cell r="B3214" t="str">
            <v>P11 W2</v>
          </cell>
          <cell r="C3214" t="str">
            <v>FY22</v>
          </cell>
          <cell r="D3214" t="str">
            <v>Period 11</v>
          </cell>
        </row>
        <row r="3215">
          <cell r="A3215">
            <v>44732</v>
          </cell>
          <cell r="B3215" t="str">
            <v>P11 W3</v>
          </cell>
          <cell r="C3215" t="str">
            <v>FY22</v>
          </cell>
          <cell r="D3215" t="str">
            <v>Period 11</v>
          </cell>
        </row>
        <row r="3216">
          <cell r="A3216">
            <v>44733</v>
          </cell>
          <cell r="B3216" t="str">
            <v>P11 W3</v>
          </cell>
          <cell r="C3216" t="str">
            <v>FY22</v>
          </cell>
          <cell r="D3216" t="str">
            <v>Period 11</v>
          </cell>
        </row>
        <row r="3217">
          <cell r="A3217">
            <v>44734</v>
          </cell>
          <cell r="B3217" t="str">
            <v>P11 W3</v>
          </cell>
          <cell r="C3217" t="str">
            <v>FY22</v>
          </cell>
          <cell r="D3217" t="str">
            <v>Period 11</v>
          </cell>
        </row>
        <row r="3218">
          <cell r="A3218">
            <v>44735</v>
          </cell>
          <cell r="B3218" t="str">
            <v>P11 W3</v>
          </cell>
          <cell r="C3218" t="str">
            <v>FY22</v>
          </cell>
          <cell r="D3218" t="str">
            <v>Period 11</v>
          </cell>
        </row>
        <row r="3219">
          <cell r="A3219">
            <v>44736</v>
          </cell>
          <cell r="B3219" t="str">
            <v>P11 W3</v>
          </cell>
          <cell r="C3219" t="str">
            <v>FY22</v>
          </cell>
          <cell r="D3219" t="str">
            <v>Period 11</v>
          </cell>
        </row>
        <row r="3220">
          <cell r="A3220">
            <v>44737</v>
          </cell>
          <cell r="B3220" t="str">
            <v>P11 W3</v>
          </cell>
          <cell r="C3220" t="str">
            <v>FY22</v>
          </cell>
          <cell r="D3220" t="str">
            <v>Period 11</v>
          </cell>
        </row>
        <row r="3221">
          <cell r="A3221">
            <v>44738</v>
          </cell>
          <cell r="B3221" t="str">
            <v>P11 W3</v>
          </cell>
          <cell r="C3221" t="str">
            <v>FY22</v>
          </cell>
          <cell r="D3221" t="str">
            <v>Period 11</v>
          </cell>
        </row>
        <row r="3222">
          <cell r="A3222">
            <v>44739</v>
          </cell>
          <cell r="B3222" t="str">
            <v>P11 W4</v>
          </cell>
          <cell r="C3222" t="str">
            <v>FY22</v>
          </cell>
          <cell r="D3222" t="str">
            <v>Period 11</v>
          </cell>
        </row>
        <row r="3223">
          <cell r="A3223">
            <v>44740</v>
          </cell>
          <cell r="B3223" t="str">
            <v>P11 W4</v>
          </cell>
          <cell r="C3223" t="str">
            <v>FY22</v>
          </cell>
          <cell r="D3223" t="str">
            <v>Period 11</v>
          </cell>
        </row>
        <row r="3224">
          <cell r="A3224">
            <v>44741</v>
          </cell>
          <cell r="B3224" t="str">
            <v>P11 W4</v>
          </cell>
          <cell r="C3224" t="str">
            <v>FY22</v>
          </cell>
          <cell r="D3224" t="str">
            <v>Period 11</v>
          </cell>
        </row>
        <row r="3225">
          <cell r="A3225">
            <v>44742</v>
          </cell>
          <cell r="B3225" t="str">
            <v>P11 W4</v>
          </cell>
          <cell r="C3225" t="str">
            <v>FY22</v>
          </cell>
          <cell r="D3225" t="str">
            <v>Period 11</v>
          </cell>
        </row>
        <row r="3226">
          <cell r="A3226">
            <v>44743</v>
          </cell>
          <cell r="B3226" t="str">
            <v>P11 W4</v>
          </cell>
          <cell r="C3226" t="str">
            <v>FY22</v>
          </cell>
          <cell r="D3226" t="str">
            <v>Period 11</v>
          </cell>
        </row>
        <row r="3227">
          <cell r="A3227">
            <v>44744</v>
          </cell>
          <cell r="B3227" t="str">
            <v>P11 W4</v>
          </cell>
          <cell r="C3227" t="str">
            <v>FY22</v>
          </cell>
          <cell r="D3227" t="str">
            <v>Period 11</v>
          </cell>
        </row>
        <row r="3228">
          <cell r="A3228">
            <v>44745</v>
          </cell>
          <cell r="B3228" t="str">
            <v>P11 W4</v>
          </cell>
          <cell r="C3228" t="str">
            <v>FY22</v>
          </cell>
          <cell r="D3228" t="str">
            <v>Period 11</v>
          </cell>
        </row>
        <row r="3229">
          <cell r="A3229">
            <v>44746</v>
          </cell>
          <cell r="B3229" t="str">
            <v>P12 W1</v>
          </cell>
          <cell r="C3229" t="str">
            <v>FY22</v>
          </cell>
          <cell r="D3229" t="str">
            <v>Period 12</v>
          </cell>
        </row>
        <row r="3230">
          <cell r="A3230">
            <v>44747</v>
          </cell>
          <cell r="B3230" t="str">
            <v>P12 W1</v>
          </cell>
          <cell r="C3230" t="str">
            <v>FY22</v>
          </cell>
          <cell r="D3230" t="str">
            <v>Period 12</v>
          </cell>
        </row>
        <row r="3231">
          <cell r="A3231">
            <v>44748</v>
          </cell>
          <cell r="B3231" t="str">
            <v>P12 W1</v>
          </cell>
          <cell r="C3231" t="str">
            <v>FY22</v>
          </cell>
          <cell r="D3231" t="str">
            <v>Period 12</v>
          </cell>
        </row>
        <row r="3232">
          <cell r="A3232">
            <v>44749</v>
          </cell>
          <cell r="B3232" t="str">
            <v>P12 W1</v>
          </cell>
          <cell r="C3232" t="str">
            <v>FY22</v>
          </cell>
          <cell r="D3232" t="str">
            <v>Period 12</v>
          </cell>
        </row>
        <row r="3233">
          <cell r="A3233">
            <v>44750</v>
          </cell>
          <cell r="B3233" t="str">
            <v>P12 W1</v>
          </cell>
          <cell r="C3233" t="str">
            <v>FY22</v>
          </cell>
          <cell r="D3233" t="str">
            <v>Period 12</v>
          </cell>
        </row>
        <row r="3234">
          <cell r="A3234">
            <v>44751</v>
          </cell>
          <cell r="B3234" t="str">
            <v>P12 W1</v>
          </cell>
          <cell r="C3234" t="str">
            <v>FY22</v>
          </cell>
          <cell r="D3234" t="str">
            <v>Period 12</v>
          </cell>
        </row>
        <row r="3235">
          <cell r="A3235">
            <v>44752</v>
          </cell>
          <cell r="B3235" t="str">
            <v>P12 W1</v>
          </cell>
          <cell r="C3235" t="str">
            <v>FY22</v>
          </cell>
          <cell r="D3235" t="str">
            <v>Period 12</v>
          </cell>
        </row>
        <row r="3236">
          <cell r="A3236">
            <v>44753</v>
          </cell>
          <cell r="B3236" t="str">
            <v>P12 W2</v>
          </cell>
          <cell r="C3236" t="str">
            <v>FY22</v>
          </cell>
          <cell r="D3236" t="str">
            <v>Period 12</v>
          </cell>
        </row>
        <row r="3237">
          <cell r="A3237">
            <v>44754</v>
          </cell>
          <cell r="B3237" t="str">
            <v>P12 W2</v>
          </cell>
          <cell r="C3237" t="str">
            <v>FY22</v>
          </cell>
          <cell r="D3237" t="str">
            <v>Period 12</v>
          </cell>
        </row>
        <row r="3238">
          <cell r="A3238">
            <v>44755</v>
          </cell>
          <cell r="B3238" t="str">
            <v>P12 W2</v>
          </cell>
          <cell r="C3238" t="str">
            <v>FY22</v>
          </cell>
          <cell r="D3238" t="str">
            <v>Period 12</v>
          </cell>
        </row>
        <row r="3239">
          <cell r="A3239">
            <v>44756</v>
          </cell>
          <cell r="B3239" t="str">
            <v>P12 W2</v>
          </cell>
          <cell r="C3239" t="str">
            <v>FY22</v>
          </cell>
          <cell r="D3239" t="str">
            <v>Period 12</v>
          </cell>
        </row>
        <row r="3240">
          <cell r="A3240">
            <v>44757</v>
          </cell>
          <cell r="B3240" t="str">
            <v>P12 W2</v>
          </cell>
          <cell r="C3240" t="str">
            <v>FY22</v>
          </cell>
          <cell r="D3240" t="str">
            <v>Period 12</v>
          </cell>
        </row>
        <row r="3241">
          <cell r="A3241">
            <v>44758</v>
          </cell>
          <cell r="B3241" t="str">
            <v>P12 W2</v>
          </cell>
          <cell r="C3241" t="str">
            <v>FY22</v>
          </cell>
          <cell r="D3241" t="str">
            <v>Period 12</v>
          </cell>
        </row>
        <row r="3242">
          <cell r="A3242">
            <v>44759</v>
          </cell>
          <cell r="B3242" t="str">
            <v>P12 W2</v>
          </cell>
          <cell r="C3242" t="str">
            <v>FY22</v>
          </cell>
          <cell r="D3242" t="str">
            <v>Period 12</v>
          </cell>
        </row>
        <row r="3243">
          <cell r="A3243">
            <v>44760</v>
          </cell>
          <cell r="B3243" t="str">
            <v>P12 W3</v>
          </cell>
          <cell r="C3243" t="str">
            <v>FY22</v>
          </cell>
          <cell r="D3243" t="str">
            <v>Period 12</v>
          </cell>
        </row>
        <row r="3244">
          <cell r="A3244">
            <v>44761</v>
          </cell>
          <cell r="B3244" t="str">
            <v>P12 W3</v>
          </cell>
          <cell r="C3244" t="str">
            <v>FY22</v>
          </cell>
          <cell r="D3244" t="str">
            <v>Period 12</v>
          </cell>
        </row>
        <row r="3245">
          <cell r="A3245">
            <v>44762</v>
          </cell>
          <cell r="B3245" t="str">
            <v>P12 W3</v>
          </cell>
          <cell r="C3245" t="str">
            <v>FY22</v>
          </cell>
          <cell r="D3245" t="str">
            <v>Period 12</v>
          </cell>
        </row>
        <row r="3246">
          <cell r="A3246">
            <v>44763</v>
          </cell>
          <cell r="B3246" t="str">
            <v>P12 W3</v>
          </cell>
          <cell r="C3246" t="str">
            <v>FY22</v>
          </cell>
          <cell r="D3246" t="str">
            <v>Period 12</v>
          </cell>
        </row>
        <row r="3247">
          <cell r="A3247">
            <v>44764</v>
          </cell>
          <cell r="B3247" t="str">
            <v>P12 W3</v>
          </cell>
          <cell r="C3247" t="str">
            <v>FY22</v>
          </cell>
          <cell r="D3247" t="str">
            <v>Period 12</v>
          </cell>
        </row>
        <row r="3248">
          <cell r="A3248">
            <v>44765</v>
          </cell>
          <cell r="B3248" t="str">
            <v>P12 W3</v>
          </cell>
          <cell r="C3248" t="str">
            <v>FY22</v>
          </cell>
          <cell r="D3248" t="str">
            <v>Period 12</v>
          </cell>
        </row>
        <row r="3249">
          <cell r="A3249">
            <v>44766</v>
          </cell>
          <cell r="B3249" t="str">
            <v>P12 W3</v>
          </cell>
          <cell r="C3249" t="str">
            <v>FY22</v>
          </cell>
          <cell r="D3249" t="str">
            <v>Period 12</v>
          </cell>
        </row>
        <row r="3250">
          <cell r="A3250">
            <v>44767</v>
          </cell>
          <cell r="B3250" t="str">
            <v>P12 W4</v>
          </cell>
          <cell r="C3250" t="str">
            <v>FY22</v>
          </cell>
          <cell r="D3250" t="str">
            <v>Period 12</v>
          </cell>
        </row>
        <row r="3251">
          <cell r="A3251">
            <v>44768</v>
          </cell>
          <cell r="B3251" t="str">
            <v>P12 W4</v>
          </cell>
          <cell r="C3251" t="str">
            <v>FY22</v>
          </cell>
          <cell r="D3251" t="str">
            <v>Period 12</v>
          </cell>
        </row>
        <row r="3252">
          <cell r="A3252">
            <v>44769</v>
          </cell>
          <cell r="B3252" t="str">
            <v>P12 W4</v>
          </cell>
          <cell r="C3252" t="str">
            <v>FY22</v>
          </cell>
          <cell r="D3252" t="str">
            <v>Period 12</v>
          </cell>
        </row>
        <row r="3253">
          <cell r="A3253">
            <v>44770</v>
          </cell>
          <cell r="B3253" t="str">
            <v>P12 W4</v>
          </cell>
          <cell r="C3253" t="str">
            <v>FY22</v>
          </cell>
          <cell r="D3253" t="str">
            <v>Period 12</v>
          </cell>
        </row>
        <row r="3254">
          <cell r="A3254">
            <v>44771</v>
          </cell>
          <cell r="B3254" t="str">
            <v>P12 W4</v>
          </cell>
          <cell r="C3254" t="str">
            <v>FY22</v>
          </cell>
          <cell r="D3254" t="str">
            <v>Period 12</v>
          </cell>
        </row>
        <row r="3255">
          <cell r="A3255">
            <v>44772</v>
          </cell>
          <cell r="B3255" t="str">
            <v>P12 W4</v>
          </cell>
          <cell r="C3255" t="str">
            <v>FY22</v>
          </cell>
          <cell r="D3255" t="str">
            <v>Period 12</v>
          </cell>
        </row>
        <row r="3256">
          <cell r="A3256">
            <v>44773</v>
          </cell>
          <cell r="B3256" t="str">
            <v>P12 W4</v>
          </cell>
          <cell r="C3256" t="str">
            <v>FY22</v>
          </cell>
          <cell r="D3256" t="str">
            <v>Period 12</v>
          </cell>
        </row>
        <row r="3257">
          <cell r="A3257">
            <v>44774</v>
          </cell>
          <cell r="B3257" t="str">
            <v>P13 W1</v>
          </cell>
          <cell r="C3257" t="str">
            <v>FY22</v>
          </cell>
          <cell r="D3257" t="str">
            <v>Period 13</v>
          </cell>
        </row>
        <row r="3258">
          <cell r="A3258">
            <v>44775</v>
          </cell>
          <cell r="B3258" t="str">
            <v>P13 W1</v>
          </cell>
          <cell r="C3258" t="str">
            <v>FY22</v>
          </cell>
          <cell r="D3258" t="str">
            <v>Period 13</v>
          </cell>
        </row>
        <row r="3259">
          <cell r="A3259">
            <v>44776</v>
          </cell>
          <cell r="B3259" t="str">
            <v>P13 W1</v>
          </cell>
          <cell r="C3259" t="str">
            <v>FY22</v>
          </cell>
          <cell r="D3259" t="str">
            <v>Period 13</v>
          </cell>
        </row>
        <row r="3260">
          <cell r="A3260">
            <v>44777</v>
          </cell>
          <cell r="B3260" t="str">
            <v>P13 W1</v>
          </cell>
          <cell r="C3260" t="str">
            <v>FY22</v>
          </cell>
          <cell r="D3260" t="str">
            <v>Period 13</v>
          </cell>
        </row>
        <row r="3261">
          <cell r="A3261">
            <v>44778</v>
          </cell>
          <cell r="B3261" t="str">
            <v>P13 W1</v>
          </cell>
          <cell r="C3261" t="str">
            <v>FY22</v>
          </cell>
          <cell r="D3261" t="str">
            <v>Period 13</v>
          </cell>
        </row>
        <row r="3262">
          <cell r="A3262">
            <v>44779</v>
          </cell>
          <cell r="B3262" t="str">
            <v>P13 W1</v>
          </cell>
          <cell r="C3262" t="str">
            <v>FY22</v>
          </cell>
          <cell r="D3262" t="str">
            <v>Period 13</v>
          </cell>
        </row>
        <row r="3263">
          <cell r="A3263">
            <v>44780</v>
          </cell>
          <cell r="B3263" t="str">
            <v>P13 W1</v>
          </cell>
          <cell r="C3263" t="str">
            <v>FY22</v>
          </cell>
          <cell r="D3263" t="str">
            <v>Period 13</v>
          </cell>
        </row>
        <row r="3264">
          <cell r="A3264">
            <v>44781</v>
          </cell>
          <cell r="B3264" t="str">
            <v>P13 W2</v>
          </cell>
          <cell r="C3264" t="str">
            <v>FY22</v>
          </cell>
          <cell r="D3264" t="str">
            <v>Period 13</v>
          </cell>
        </row>
        <row r="3265">
          <cell r="A3265">
            <v>44782</v>
          </cell>
          <cell r="B3265" t="str">
            <v>P13 W2</v>
          </cell>
          <cell r="C3265" t="str">
            <v>FY22</v>
          </cell>
          <cell r="D3265" t="str">
            <v>Period 13</v>
          </cell>
        </row>
        <row r="3266">
          <cell r="A3266">
            <v>44783</v>
          </cell>
          <cell r="B3266" t="str">
            <v>P13 W2</v>
          </cell>
          <cell r="C3266" t="str">
            <v>FY22</v>
          </cell>
          <cell r="D3266" t="str">
            <v>Period 13</v>
          </cell>
        </row>
        <row r="3267">
          <cell r="A3267">
            <v>44784</v>
          </cell>
          <cell r="B3267" t="str">
            <v>P13 W2</v>
          </cell>
          <cell r="C3267" t="str">
            <v>FY22</v>
          </cell>
          <cell r="D3267" t="str">
            <v>Period 13</v>
          </cell>
        </row>
        <row r="3268">
          <cell r="A3268">
            <v>44785</v>
          </cell>
          <cell r="B3268" t="str">
            <v>P13 W2</v>
          </cell>
          <cell r="C3268" t="str">
            <v>FY22</v>
          </cell>
          <cell r="D3268" t="str">
            <v>Period 13</v>
          </cell>
        </row>
        <row r="3269">
          <cell r="A3269">
            <v>44786</v>
          </cell>
          <cell r="B3269" t="str">
            <v>P13 W2</v>
          </cell>
          <cell r="C3269" t="str">
            <v>FY22</v>
          </cell>
          <cell r="D3269" t="str">
            <v>Period 13</v>
          </cell>
        </row>
        <row r="3270">
          <cell r="A3270">
            <v>44787</v>
          </cell>
          <cell r="B3270" t="str">
            <v>P13 W2</v>
          </cell>
          <cell r="C3270" t="str">
            <v>FY22</v>
          </cell>
          <cell r="D3270" t="str">
            <v>Period 13</v>
          </cell>
        </row>
        <row r="3271">
          <cell r="A3271">
            <v>44788</v>
          </cell>
          <cell r="B3271" t="str">
            <v>P13 W3</v>
          </cell>
          <cell r="C3271" t="str">
            <v>FY22</v>
          </cell>
          <cell r="D3271" t="str">
            <v>Period 13</v>
          </cell>
        </row>
        <row r="3272">
          <cell r="A3272">
            <v>44789</v>
          </cell>
          <cell r="B3272" t="str">
            <v>P13 W3</v>
          </cell>
          <cell r="C3272" t="str">
            <v>FY22</v>
          </cell>
          <cell r="D3272" t="str">
            <v>Period 13</v>
          </cell>
        </row>
        <row r="3273">
          <cell r="A3273">
            <v>44790</v>
          </cell>
          <cell r="B3273" t="str">
            <v>P13 W3</v>
          </cell>
          <cell r="C3273" t="str">
            <v>FY22</v>
          </cell>
          <cell r="D3273" t="str">
            <v>Period 13</v>
          </cell>
        </row>
        <row r="3274">
          <cell r="A3274">
            <v>44791</v>
          </cell>
          <cell r="B3274" t="str">
            <v>P13 W3</v>
          </cell>
          <cell r="C3274" t="str">
            <v>FY22</v>
          </cell>
          <cell r="D3274" t="str">
            <v>Period 13</v>
          </cell>
        </row>
        <row r="3275">
          <cell r="A3275">
            <v>44792</v>
          </cell>
          <cell r="B3275" t="str">
            <v>P13 W3</v>
          </cell>
          <cell r="C3275" t="str">
            <v>FY22</v>
          </cell>
          <cell r="D3275" t="str">
            <v>Period 13</v>
          </cell>
        </row>
        <row r="3276">
          <cell r="A3276">
            <v>44793</v>
          </cell>
          <cell r="B3276" t="str">
            <v>P13 W3</v>
          </cell>
          <cell r="C3276" t="str">
            <v>FY22</v>
          </cell>
          <cell r="D3276" t="str">
            <v>Period 13</v>
          </cell>
        </row>
        <row r="3277">
          <cell r="A3277">
            <v>44794</v>
          </cell>
          <cell r="B3277" t="str">
            <v>P13 W3</v>
          </cell>
          <cell r="C3277" t="str">
            <v>FY22</v>
          </cell>
          <cell r="D3277" t="str">
            <v>Period 13</v>
          </cell>
        </row>
        <row r="3278">
          <cell r="A3278">
            <v>44795</v>
          </cell>
          <cell r="B3278" t="str">
            <v>P13 W4</v>
          </cell>
          <cell r="C3278" t="str">
            <v>FY22</v>
          </cell>
          <cell r="D3278" t="str">
            <v>Period 13</v>
          </cell>
        </row>
        <row r="3279">
          <cell r="A3279">
            <v>44796</v>
          </cell>
          <cell r="B3279" t="str">
            <v>P13 W4</v>
          </cell>
          <cell r="C3279" t="str">
            <v>FY22</v>
          </cell>
          <cell r="D3279" t="str">
            <v>Period 13</v>
          </cell>
        </row>
        <row r="3280">
          <cell r="A3280">
            <v>44797</v>
          </cell>
          <cell r="B3280" t="str">
            <v>P13 W4</v>
          </cell>
          <cell r="C3280" t="str">
            <v>FY22</v>
          </cell>
          <cell r="D3280" t="str">
            <v>Period 13</v>
          </cell>
        </row>
        <row r="3281">
          <cell r="A3281">
            <v>44798</v>
          </cell>
          <cell r="B3281" t="str">
            <v>P13 W4</v>
          </cell>
          <cell r="C3281" t="str">
            <v>FY22</v>
          </cell>
          <cell r="D3281" t="str">
            <v>Period 13</v>
          </cell>
        </row>
        <row r="3282">
          <cell r="A3282">
            <v>44799</v>
          </cell>
          <cell r="B3282" t="str">
            <v>P13 W4</v>
          </cell>
          <cell r="C3282" t="str">
            <v>FY22</v>
          </cell>
          <cell r="D3282" t="str">
            <v>Period 13</v>
          </cell>
        </row>
        <row r="3283">
          <cell r="A3283">
            <v>44800</v>
          </cell>
          <cell r="B3283" t="str">
            <v>P13 W4</v>
          </cell>
          <cell r="C3283" t="str">
            <v>FY22</v>
          </cell>
          <cell r="D3283" t="str">
            <v>Period 13</v>
          </cell>
        </row>
        <row r="3284">
          <cell r="A3284">
            <v>44801</v>
          </cell>
          <cell r="B3284" t="str">
            <v>P13 W4</v>
          </cell>
          <cell r="C3284" t="str">
            <v>FY22</v>
          </cell>
          <cell r="D3284" t="str">
            <v>Period 13</v>
          </cell>
        </row>
        <row r="3285">
          <cell r="A3285">
            <v>44802</v>
          </cell>
          <cell r="B3285" t="str">
            <v>P1 W1</v>
          </cell>
          <cell r="C3285" t="str">
            <v>FY23</v>
          </cell>
          <cell r="D3285" t="str">
            <v>Period 1</v>
          </cell>
        </row>
        <row r="3286">
          <cell r="A3286">
            <v>44803</v>
          </cell>
          <cell r="B3286" t="str">
            <v>P1 W1</v>
          </cell>
          <cell r="C3286" t="str">
            <v>FY23</v>
          </cell>
          <cell r="D3286" t="str">
            <v>Period 1</v>
          </cell>
        </row>
        <row r="3287">
          <cell r="A3287">
            <v>44804</v>
          </cell>
          <cell r="B3287" t="str">
            <v>P1 W1</v>
          </cell>
          <cell r="C3287" t="str">
            <v>FY23</v>
          </cell>
          <cell r="D3287" t="str">
            <v>Period 1</v>
          </cell>
        </row>
        <row r="3288">
          <cell r="A3288">
            <v>44805</v>
          </cell>
          <cell r="B3288" t="str">
            <v>P1 W1</v>
          </cell>
          <cell r="C3288" t="str">
            <v>FY23</v>
          </cell>
          <cell r="D3288" t="str">
            <v>Period 1</v>
          </cell>
        </row>
        <row r="3289">
          <cell r="A3289">
            <v>44806</v>
          </cell>
          <cell r="B3289" t="str">
            <v>P1 W1</v>
          </cell>
          <cell r="C3289" t="str">
            <v>FY23</v>
          </cell>
          <cell r="D3289" t="str">
            <v>Period 1</v>
          </cell>
        </row>
        <row r="3290">
          <cell r="A3290">
            <v>44807</v>
          </cell>
          <cell r="B3290" t="str">
            <v>P1 W1</v>
          </cell>
          <cell r="C3290" t="str">
            <v>FY23</v>
          </cell>
          <cell r="D3290" t="str">
            <v>Period 1</v>
          </cell>
        </row>
        <row r="3291">
          <cell r="A3291">
            <v>44808</v>
          </cell>
          <cell r="B3291" t="str">
            <v>P1 W1</v>
          </cell>
          <cell r="C3291" t="str">
            <v>FY23</v>
          </cell>
          <cell r="D3291" t="str">
            <v>Period 1</v>
          </cell>
        </row>
        <row r="3292">
          <cell r="A3292">
            <v>44809</v>
          </cell>
          <cell r="B3292" t="str">
            <v>P1 W2</v>
          </cell>
          <cell r="C3292" t="str">
            <v>FY23</v>
          </cell>
          <cell r="D3292" t="str">
            <v>Period 1</v>
          </cell>
        </row>
        <row r="3293">
          <cell r="A3293">
            <v>44810</v>
          </cell>
          <cell r="B3293" t="str">
            <v>P1 W2</v>
          </cell>
          <cell r="C3293" t="str">
            <v>FY23</v>
          </cell>
          <cell r="D3293" t="str">
            <v>Period 1</v>
          </cell>
        </row>
        <row r="3294">
          <cell r="A3294">
            <v>44811</v>
          </cell>
          <cell r="B3294" t="str">
            <v>P1 W2</v>
          </cell>
          <cell r="C3294" t="str">
            <v>FY23</v>
          </cell>
          <cell r="D3294" t="str">
            <v>Period 1</v>
          </cell>
        </row>
        <row r="3295">
          <cell r="A3295">
            <v>44812</v>
          </cell>
          <cell r="B3295" t="str">
            <v>P1 W2</v>
          </cell>
          <cell r="C3295" t="str">
            <v>FY23</v>
          </cell>
          <cell r="D3295" t="str">
            <v>Period 1</v>
          </cell>
        </row>
        <row r="3296">
          <cell r="A3296">
            <v>44813</v>
          </cell>
          <cell r="B3296" t="str">
            <v>P1 W2</v>
          </cell>
          <cell r="C3296" t="str">
            <v>FY23</v>
          </cell>
          <cell r="D3296" t="str">
            <v>Period 1</v>
          </cell>
        </row>
        <row r="3297">
          <cell r="A3297">
            <v>44814</v>
          </cell>
          <cell r="B3297" t="str">
            <v>P1 W2</v>
          </cell>
          <cell r="C3297" t="str">
            <v>FY23</v>
          </cell>
          <cell r="D3297" t="str">
            <v>Period 1</v>
          </cell>
        </row>
        <row r="3298">
          <cell r="A3298">
            <v>44815</v>
          </cell>
          <cell r="B3298" t="str">
            <v>P1 W2</v>
          </cell>
          <cell r="C3298" t="str">
            <v>FY23</v>
          </cell>
          <cell r="D3298" t="str">
            <v>Period 1</v>
          </cell>
        </row>
        <row r="3299">
          <cell r="A3299">
            <v>44816</v>
          </cell>
          <cell r="B3299" t="str">
            <v>P1 W3</v>
          </cell>
          <cell r="C3299" t="str">
            <v>FY23</v>
          </cell>
          <cell r="D3299" t="str">
            <v>Period 1</v>
          </cell>
        </row>
        <row r="3300">
          <cell r="A3300">
            <v>44817</v>
          </cell>
          <cell r="B3300" t="str">
            <v>P1 W3</v>
          </cell>
          <cell r="C3300" t="str">
            <v>FY23</v>
          </cell>
          <cell r="D3300" t="str">
            <v>Period 1</v>
          </cell>
        </row>
        <row r="3301">
          <cell r="A3301">
            <v>44818</v>
          </cell>
          <cell r="B3301" t="str">
            <v>P1 W3</v>
          </cell>
          <cell r="C3301" t="str">
            <v>FY23</v>
          </cell>
          <cell r="D3301" t="str">
            <v>Period 1</v>
          </cell>
        </row>
        <row r="3302">
          <cell r="A3302">
            <v>44819</v>
          </cell>
          <cell r="B3302" t="str">
            <v>P1 W3</v>
          </cell>
          <cell r="C3302" t="str">
            <v>FY23</v>
          </cell>
          <cell r="D3302" t="str">
            <v>Period 1</v>
          </cell>
        </row>
        <row r="3303">
          <cell r="A3303">
            <v>44820</v>
          </cell>
          <cell r="B3303" t="str">
            <v>P1 W3</v>
          </cell>
          <cell r="C3303" t="str">
            <v>FY23</v>
          </cell>
          <cell r="D3303" t="str">
            <v>Period 1</v>
          </cell>
        </row>
        <row r="3304">
          <cell r="A3304">
            <v>44821</v>
          </cell>
          <cell r="B3304" t="str">
            <v>P1 W3</v>
          </cell>
          <cell r="C3304" t="str">
            <v>FY23</v>
          </cell>
          <cell r="D3304" t="str">
            <v>Period 1</v>
          </cell>
        </row>
        <row r="3305">
          <cell r="A3305">
            <v>44822</v>
          </cell>
          <cell r="B3305" t="str">
            <v>P1 W3</v>
          </cell>
          <cell r="C3305" t="str">
            <v>FY23</v>
          </cell>
          <cell r="D3305" t="str">
            <v>Period 1</v>
          </cell>
        </row>
        <row r="3306">
          <cell r="A3306">
            <v>44823</v>
          </cell>
          <cell r="B3306" t="str">
            <v>P1 W4</v>
          </cell>
          <cell r="C3306" t="str">
            <v>FY23</v>
          </cell>
          <cell r="D3306" t="str">
            <v>Period 1</v>
          </cell>
        </row>
        <row r="3307">
          <cell r="A3307">
            <v>44824</v>
          </cell>
          <cell r="B3307" t="str">
            <v>P1 W4</v>
          </cell>
          <cell r="C3307" t="str">
            <v>FY23</v>
          </cell>
          <cell r="D3307" t="str">
            <v>Period 1</v>
          </cell>
        </row>
        <row r="3308">
          <cell r="A3308">
            <v>44825</v>
          </cell>
          <cell r="B3308" t="str">
            <v>P1 W4</v>
          </cell>
          <cell r="C3308" t="str">
            <v>FY23</v>
          </cell>
          <cell r="D3308" t="str">
            <v>Period 1</v>
          </cell>
        </row>
        <row r="3309">
          <cell r="A3309">
            <v>44826</v>
          </cell>
          <cell r="B3309" t="str">
            <v>P1 W4</v>
          </cell>
          <cell r="C3309" t="str">
            <v>FY23</v>
          </cell>
          <cell r="D3309" t="str">
            <v>Period 1</v>
          </cell>
        </row>
        <row r="3310">
          <cell r="A3310">
            <v>44827</v>
          </cell>
          <cell r="B3310" t="str">
            <v>P1 W4</v>
          </cell>
          <cell r="C3310" t="str">
            <v>FY23</v>
          </cell>
          <cell r="D3310" t="str">
            <v>Period 1</v>
          </cell>
        </row>
        <row r="3311">
          <cell r="A3311">
            <v>44828</v>
          </cell>
          <cell r="B3311" t="str">
            <v>P1 W4</v>
          </cell>
          <cell r="C3311" t="str">
            <v>FY23</v>
          </cell>
          <cell r="D3311" t="str">
            <v>Period 1</v>
          </cell>
        </row>
        <row r="3312">
          <cell r="A3312">
            <v>44829</v>
          </cell>
          <cell r="B3312" t="str">
            <v>P1 W4</v>
          </cell>
          <cell r="C3312" t="str">
            <v>FY23</v>
          </cell>
          <cell r="D3312" t="str">
            <v>Period 1</v>
          </cell>
        </row>
        <row r="3313">
          <cell r="A3313">
            <v>44830</v>
          </cell>
          <cell r="B3313" t="str">
            <v>P2 W1</v>
          </cell>
          <cell r="C3313" t="str">
            <v>FY23</v>
          </cell>
          <cell r="D3313" t="str">
            <v>Period 2</v>
          </cell>
        </row>
        <row r="3314">
          <cell r="A3314">
            <v>44831</v>
          </cell>
          <cell r="B3314" t="str">
            <v>P2 W1</v>
          </cell>
          <cell r="C3314" t="str">
            <v>FY23</v>
          </cell>
          <cell r="D3314" t="str">
            <v>Period 2</v>
          </cell>
        </row>
        <row r="3315">
          <cell r="A3315">
            <v>44832</v>
          </cell>
          <cell r="B3315" t="str">
            <v>P2 W1</v>
          </cell>
          <cell r="C3315" t="str">
            <v>FY23</v>
          </cell>
          <cell r="D3315" t="str">
            <v>Period 2</v>
          </cell>
        </row>
        <row r="3316">
          <cell r="A3316">
            <v>44833</v>
          </cell>
          <cell r="B3316" t="str">
            <v>P2 W1</v>
          </cell>
          <cell r="C3316" t="str">
            <v>FY23</v>
          </cell>
          <cell r="D3316" t="str">
            <v>Period 2</v>
          </cell>
        </row>
        <row r="3317">
          <cell r="A3317">
            <v>44834</v>
          </cell>
          <cell r="B3317" t="str">
            <v>P2 W1</v>
          </cell>
          <cell r="C3317" t="str">
            <v>FY23</v>
          </cell>
          <cell r="D3317" t="str">
            <v>Period 2</v>
          </cell>
        </row>
        <row r="3318">
          <cell r="A3318">
            <v>44835</v>
          </cell>
          <cell r="B3318" t="str">
            <v>P2 W1</v>
          </cell>
          <cell r="C3318" t="str">
            <v>FY23</v>
          </cell>
          <cell r="D3318" t="str">
            <v>Period 2</v>
          </cell>
        </row>
        <row r="3319">
          <cell r="A3319">
            <v>44836</v>
          </cell>
          <cell r="B3319" t="str">
            <v>P2 W1</v>
          </cell>
          <cell r="C3319" t="str">
            <v>FY23</v>
          </cell>
          <cell r="D3319" t="str">
            <v>Period 2</v>
          </cell>
        </row>
        <row r="3320">
          <cell r="A3320">
            <v>44837</v>
          </cell>
          <cell r="B3320" t="str">
            <v>P2 W2</v>
          </cell>
          <cell r="C3320" t="str">
            <v>FY23</v>
          </cell>
          <cell r="D3320" t="str">
            <v>Period 2</v>
          </cell>
        </row>
        <row r="3321">
          <cell r="A3321">
            <v>44838</v>
          </cell>
          <cell r="B3321" t="str">
            <v>P2 W2</v>
          </cell>
          <cell r="C3321" t="str">
            <v>FY23</v>
          </cell>
          <cell r="D3321" t="str">
            <v>Period 2</v>
          </cell>
        </row>
        <row r="3322">
          <cell r="A3322">
            <v>44839</v>
          </cell>
          <cell r="B3322" t="str">
            <v>P2 W2</v>
          </cell>
          <cell r="C3322" t="str">
            <v>FY23</v>
          </cell>
          <cell r="D3322" t="str">
            <v>Period 2</v>
          </cell>
        </row>
        <row r="3323">
          <cell r="A3323">
            <v>44840</v>
          </cell>
          <cell r="B3323" t="str">
            <v>P2 W2</v>
          </cell>
          <cell r="C3323" t="str">
            <v>FY23</v>
          </cell>
          <cell r="D3323" t="str">
            <v>Period 2</v>
          </cell>
        </row>
        <row r="3324">
          <cell r="A3324">
            <v>44841</v>
          </cell>
          <cell r="B3324" t="str">
            <v>P2 W2</v>
          </cell>
          <cell r="C3324" t="str">
            <v>FY23</v>
          </cell>
          <cell r="D3324" t="str">
            <v>Period 2</v>
          </cell>
        </row>
        <row r="3325">
          <cell r="A3325">
            <v>44842</v>
          </cell>
          <cell r="B3325" t="str">
            <v>P2 W2</v>
          </cell>
          <cell r="C3325" t="str">
            <v>FY23</v>
          </cell>
          <cell r="D3325" t="str">
            <v>Period 2</v>
          </cell>
        </row>
        <row r="3326">
          <cell r="A3326">
            <v>44843</v>
          </cell>
          <cell r="B3326" t="str">
            <v>P2 W2</v>
          </cell>
          <cell r="C3326" t="str">
            <v>FY23</v>
          </cell>
          <cell r="D3326" t="str">
            <v>Period 2</v>
          </cell>
        </row>
        <row r="3327">
          <cell r="A3327">
            <v>44844</v>
          </cell>
          <cell r="B3327" t="str">
            <v>P2 W3</v>
          </cell>
          <cell r="C3327" t="str">
            <v>FY23</v>
          </cell>
          <cell r="D3327" t="str">
            <v>Period 2</v>
          </cell>
        </row>
        <row r="3328">
          <cell r="A3328">
            <v>44845</v>
          </cell>
          <cell r="B3328" t="str">
            <v>P2 W3</v>
          </cell>
          <cell r="C3328" t="str">
            <v>FY23</v>
          </cell>
          <cell r="D3328" t="str">
            <v>Period 2</v>
          </cell>
        </row>
        <row r="3329">
          <cell r="A3329">
            <v>44846</v>
          </cell>
          <cell r="B3329" t="str">
            <v>P2 W3</v>
          </cell>
          <cell r="C3329" t="str">
            <v>FY23</v>
          </cell>
          <cell r="D3329" t="str">
            <v>Period 2</v>
          </cell>
        </row>
        <row r="3330">
          <cell r="A3330">
            <v>44847</v>
          </cell>
          <cell r="B3330" t="str">
            <v>P2 W3</v>
          </cell>
          <cell r="C3330" t="str">
            <v>FY23</v>
          </cell>
          <cell r="D3330" t="str">
            <v>Period 2</v>
          </cell>
        </row>
        <row r="3331">
          <cell r="A3331">
            <v>44848</v>
          </cell>
          <cell r="B3331" t="str">
            <v>P2 W3</v>
          </cell>
          <cell r="C3331" t="str">
            <v>FY23</v>
          </cell>
          <cell r="D3331" t="str">
            <v>Period 2</v>
          </cell>
        </row>
        <row r="3332">
          <cell r="A3332">
            <v>44849</v>
          </cell>
          <cell r="B3332" t="str">
            <v>P2 W3</v>
          </cell>
          <cell r="C3332" t="str">
            <v>FY23</v>
          </cell>
          <cell r="D3332" t="str">
            <v>Period 2</v>
          </cell>
        </row>
        <row r="3333">
          <cell r="A3333">
            <v>44850</v>
          </cell>
          <cell r="B3333" t="str">
            <v>P2 W3</v>
          </cell>
          <cell r="C3333" t="str">
            <v>FY23</v>
          </cell>
          <cell r="D3333" t="str">
            <v>Period 2</v>
          </cell>
        </row>
        <row r="3334">
          <cell r="A3334">
            <v>44851</v>
          </cell>
          <cell r="B3334" t="str">
            <v>P2 W4</v>
          </cell>
          <cell r="C3334" t="str">
            <v>FY23</v>
          </cell>
          <cell r="D3334" t="str">
            <v>Period 2</v>
          </cell>
        </row>
        <row r="3335">
          <cell r="A3335">
            <v>44852</v>
          </cell>
          <cell r="B3335" t="str">
            <v>P2 W4</v>
          </cell>
          <cell r="C3335" t="str">
            <v>FY23</v>
          </cell>
          <cell r="D3335" t="str">
            <v>Period 2</v>
          </cell>
        </row>
        <row r="3336">
          <cell r="A3336">
            <v>44853</v>
          </cell>
          <cell r="B3336" t="str">
            <v>P2 W4</v>
          </cell>
          <cell r="C3336" t="str">
            <v>FY23</v>
          </cell>
          <cell r="D3336" t="str">
            <v>Period 2</v>
          </cell>
        </row>
        <row r="3337">
          <cell r="A3337">
            <v>44854</v>
          </cell>
          <cell r="B3337" t="str">
            <v>P2 W4</v>
          </cell>
          <cell r="C3337" t="str">
            <v>FY23</v>
          </cell>
          <cell r="D3337" t="str">
            <v>Period 2</v>
          </cell>
        </row>
        <row r="3338">
          <cell r="A3338">
            <v>44855</v>
          </cell>
          <cell r="B3338" t="str">
            <v>P2 W4</v>
          </cell>
          <cell r="C3338" t="str">
            <v>FY23</v>
          </cell>
          <cell r="D3338" t="str">
            <v>Period 2</v>
          </cell>
        </row>
        <row r="3339">
          <cell r="A3339">
            <v>44856</v>
          </cell>
          <cell r="B3339" t="str">
            <v>P2 W4</v>
          </cell>
          <cell r="C3339" t="str">
            <v>FY23</v>
          </cell>
          <cell r="D3339" t="str">
            <v>Period 2</v>
          </cell>
        </row>
        <row r="3340">
          <cell r="A3340">
            <v>44857</v>
          </cell>
          <cell r="B3340" t="str">
            <v>P2 W4</v>
          </cell>
          <cell r="C3340" t="str">
            <v>FY23</v>
          </cell>
          <cell r="D3340" t="str">
            <v>Period 2</v>
          </cell>
        </row>
        <row r="3341">
          <cell r="A3341">
            <v>44858</v>
          </cell>
          <cell r="B3341" t="str">
            <v>P3 W1</v>
          </cell>
          <cell r="C3341" t="str">
            <v>FY23</v>
          </cell>
          <cell r="D3341" t="str">
            <v>Period 3</v>
          </cell>
        </row>
        <row r="3342">
          <cell r="A3342">
            <v>44859</v>
          </cell>
          <cell r="B3342" t="str">
            <v>P3 W1</v>
          </cell>
          <cell r="C3342" t="str">
            <v>FY23</v>
          </cell>
          <cell r="D3342" t="str">
            <v>Period 3</v>
          </cell>
        </row>
        <row r="3343">
          <cell r="A3343">
            <v>44860</v>
          </cell>
          <cell r="B3343" t="str">
            <v>P3 W1</v>
          </cell>
          <cell r="C3343" t="str">
            <v>FY23</v>
          </cell>
          <cell r="D3343" t="str">
            <v>Period 3</v>
          </cell>
        </row>
        <row r="3344">
          <cell r="A3344">
            <v>44861</v>
          </cell>
          <cell r="B3344" t="str">
            <v>P3 W1</v>
          </cell>
          <cell r="C3344" t="str">
            <v>FY23</v>
          </cell>
          <cell r="D3344" t="str">
            <v>Period 3</v>
          </cell>
        </row>
        <row r="3345">
          <cell r="A3345">
            <v>44862</v>
          </cell>
          <cell r="B3345" t="str">
            <v>P3 W1</v>
          </cell>
          <cell r="C3345" t="str">
            <v>FY23</v>
          </cell>
          <cell r="D3345" t="str">
            <v>Period 3</v>
          </cell>
        </row>
        <row r="3346">
          <cell r="A3346">
            <v>44863</v>
          </cell>
          <cell r="B3346" t="str">
            <v>P3 W1</v>
          </cell>
          <cell r="C3346" t="str">
            <v>FY23</v>
          </cell>
          <cell r="D3346" t="str">
            <v>Period 3</v>
          </cell>
        </row>
        <row r="3347">
          <cell r="A3347">
            <v>44864</v>
          </cell>
          <cell r="B3347" t="str">
            <v>P3 W1</v>
          </cell>
          <cell r="C3347" t="str">
            <v>FY23</v>
          </cell>
          <cell r="D3347" t="str">
            <v>Period 3</v>
          </cell>
        </row>
        <row r="3348">
          <cell r="A3348">
            <v>44865</v>
          </cell>
          <cell r="B3348" t="str">
            <v>P3 W2</v>
          </cell>
          <cell r="C3348" t="str">
            <v>FY23</v>
          </cell>
          <cell r="D3348" t="str">
            <v>Period 3</v>
          </cell>
        </row>
        <row r="3349">
          <cell r="A3349">
            <v>44866</v>
          </cell>
          <cell r="B3349" t="str">
            <v>P3 W2</v>
          </cell>
          <cell r="C3349" t="str">
            <v>FY23</v>
          </cell>
          <cell r="D3349" t="str">
            <v>Period 3</v>
          </cell>
        </row>
        <row r="3350">
          <cell r="A3350">
            <v>44867</v>
          </cell>
          <cell r="B3350" t="str">
            <v>P3 W2</v>
          </cell>
          <cell r="C3350" t="str">
            <v>FY23</v>
          </cell>
          <cell r="D3350" t="str">
            <v>Period 3</v>
          </cell>
        </row>
        <row r="3351">
          <cell r="A3351">
            <v>44868</v>
          </cell>
          <cell r="B3351" t="str">
            <v>P3 W2</v>
          </cell>
          <cell r="C3351" t="str">
            <v>FY23</v>
          </cell>
          <cell r="D3351" t="str">
            <v>Period 3</v>
          </cell>
        </row>
        <row r="3352">
          <cell r="A3352">
            <v>44869</v>
          </cell>
          <cell r="B3352" t="str">
            <v>P3 W2</v>
          </cell>
          <cell r="C3352" t="str">
            <v>FY23</v>
          </cell>
          <cell r="D3352" t="str">
            <v>Period 3</v>
          </cell>
        </row>
        <row r="3353">
          <cell r="A3353">
            <v>44870</v>
          </cell>
          <cell r="B3353" t="str">
            <v>P3 W2</v>
          </cell>
          <cell r="C3353" t="str">
            <v>FY23</v>
          </cell>
          <cell r="D3353" t="str">
            <v>Period 3</v>
          </cell>
        </row>
        <row r="3354">
          <cell r="A3354">
            <v>44871</v>
          </cell>
          <cell r="B3354" t="str">
            <v>P3 W2</v>
          </cell>
          <cell r="C3354" t="str">
            <v>FY23</v>
          </cell>
          <cell r="D3354" t="str">
            <v>Period 3</v>
          </cell>
        </row>
        <row r="3355">
          <cell r="A3355">
            <v>44872</v>
          </cell>
          <cell r="B3355" t="str">
            <v>P3 W3</v>
          </cell>
          <cell r="C3355" t="str">
            <v>FY23</v>
          </cell>
          <cell r="D3355" t="str">
            <v>Period 3</v>
          </cell>
        </row>
        <row r="3356">
          <cell r="A3356">
            <v>44873</v>
          </cell>
          <cell r="B3356" t="str">
            <v>P3 W3</v>
          </cell>
          <cell r="C3356" t="str">
            <v>FY23</v>
          </cell>
          <cell r="D3356" t="str">
            <v>Period 3</v>
          </cell>
        </row>
        <row r="3357">
          <cell r="A3357">
            <v>44874</v>
          </cell>
          <cell r="B3357" t="str">
            <v>P3 W3</v>
          </cell>
          <cell r="C3357" t="str">
            <v>FY23</v>
          </cell>
          <cell r="D3357" t="str">
            <v>Period 3</v>
          </cell>
        </row>
        <row r="3358">
          <cell r="A3358">
            <v>44875</v>
          </cell>
          <cell r="B3358" t="str">
            <v>P3 W3</v>
          </cell>
          <cell r="C3358" t="str">
            <v>FY23</v>
          </cell>
          <cell r="D3358" t="str">
            <v>Period 3</v>
          </cell>
        </row>
        <row r="3359">
          <cell r="A3359">
            <v>44876</v>
          </cell>
          <cell r="B3359" t="str">
            <v>P3 W3</v>
          </cell>
          <cell r="C3359" t="str">
            <v>FY23</v>
          </cell>
          <cell r="D3359" t="str">
            <v>Period 3</v>
          </cell>
        </row>
        <row r="3360">
          <cell r="A3360">
            <v>44877</v>
          </cell>
          <cell r="B3360" t="str">
            <v>P3 W3</v>
          </cell>
          <cell r="C3360" t="str">
            <v>FY23</v>
          </cell>
          <cell r="D3360" t="str">
            <v>Period 3</v>
          </cell>
        </row>
        <row r="3361">
          <cell r="A3361">
            <v>44878</v>
          </cell>
          <cell r="B3361" t="str">
            <v>P3 W3</v>
          </cell>
          <cell r="C3361" t="str">
            <v>FY23</v>
          </cell>
          <cell r="D3361" t="str">
            <v>Period 3</v>
          </cell>
        </row>
        <row r="3362">
          <cell r="A3362">
            <v>44879</v>
          </cell>
          <cell r="B3362" t="str">
            <v>P3 W4</v>
          </cell>
          <cell r="C3362" t="str">
            <v>FY23</v>
          </cell>
          <cell r="D3362" t="str">
            <v>Period 3</v>
          </cell>
        </row>
        <row r="3363">
          <cell r="A3363">
            <v>44880</v>
          </cell>
          <cell r="B3363" t="str">
            <v>P3 W4</v>
          </cell>
          <cell r="C3363" t="str">
            <v>FY23</v>
          </cell>
          <cell r="D3363" t="str">
            <v>Period 3</v>
          </cell>
        </row>
        <row r="3364">
          <cell r="A3364">
            <v>44881</v>
          </cell>
          <cell r="B3364" t="str">
            <v>P3 W4</v>
          </cell>
          <cell r="C3364" t="str">
            <v>FY23</v>
          </cell>
          <cell r="D3364" t="str">
            <v>Period 3</v>
          </cell>
        </row>
        <row r="3365">
          <cell r="A3365">
            <v>44882</v>
          </cell>
          <cell r="B3365" t="str">
            <v>P3 W4</v>
          </cell>
          <cell r="C3365" t="str">
            <v>FY23</v>
          </cell>
          <cell r="D3365" t="str">
            <v>Period 3</v>
          </cell>
        </row>
        <row r="3366">
          <cell r="A3366">
            <v>44883</v>
          </cell>
          <cell r="B3366" t="str">
            <v>P3 W4</v>
          </cell>
          <cell r="C3366" t="str">
            <v>FY23</v>
          </cell>
          <cell r="D3366" t="str">
            <v>Period 3</v>
          </cell>
        </row>
        <row r="3367">
          <cell r="A3367">
            <v>44884</v>
          </cell>
          <cell r="B3367" t="str">
            <v>P3 W4</v>
          </cell>
          <cell r="C3367" t="str">
            <v>FY23</v>
          </cell>
          <cell r="D3367" t="str">
            <v>Period 3</v>
          </cell>
        </row>
        <row r="3368">
          <cell r="A3368">
            <v>44885</v>
          </cell>
          <cell r="B3368" t="str">
            <v>P3 W4</v>
          </cell>
          <cell r="C3368" t="str">
            <v>FY23</v>
          </cell>
          <cell r="D3368" t="str">
            <v>Period 3</v>
          </cell>
        </row>
        <row r="3369">
          <cell r="A3369">
            <v>44886</v>
          </cell>
          <cell r="B3369" t="str">
            <v>P4 W1</v>
          </cell>
          <cell r="C3369" t="str">
            <v>FY23</v>
          </cell>
          <cell r="D3369" t="str">
            <v>Period 4</v>
          </cell>
        </row>
        <row r="3370">
          <cell r="A3370">
            <v>44887</v>
          </cell>
          <cell r="B3370" t="str">
            <v>P4 W1</v>
          </cell>
          <cell r="C3370" t="str">
            <v>FY23</v>
          </cell>
          <cell r="D3370" t="str">
            <v>Period 4</v>
          </cell>
        </row>
        <row r="3371">
          <cell r="A3371">
            <v>44888</v>
          </cell>
          <cell r="B3371" t="str">
            <v>P4 W1</v>
          </cell>
          <cell r="C3371" t="str">
            <v>FY23</v>
          </cell>
          <cell r="D3371" t="str">
            <v>Period 4</v>
          </cell>
        </row>
        <row r="3372">
          <cell r="A3372">
            <v>44889</v>
          </cell>
          <cell r="B3372" t="str">
            <v>P4 W1</v>
          </cell>
          <cell r="C3372" t="str">
            <v>FY23</v>
          </cell>
          <cell r="D3372" t="str">
            <v>Period 4</v>
          </cell>
        </row>
        <row r="3373">
          <cell r="A3373">
            <v>44890</v>
          </cell>
          <cell r="B3373" t="str">
            <v>P4 W1</v>
          </cell>
          <cell r="C3373" t="str">
            <v>FY23</v>
          </cell>
          <cell r="D3373" t="str">
            <v>Period 4</v>
          </cell>
        </row>
        <row r="3374">
          <cell r="A3374">
            <v>44891</v>
          </cell>
          <cell r="B3374" t="str">
            <v>P4 W1</v>
          </cell>
          <cell r="C3374" t="str">
            <v>FY23</v>
          </cell>
          <cell r="D3374" t="str">
            <v>Period 4</v>
          </cell>
        </row>
        <row r="3375">
          <cell r="A3375">
            <v>44892</v>
          </cell>
          <cell r="B3375" t="str">
            <v>P4 W1</v>
          </cell>
          <cell r="C3375" t="str">
            <v>FY23</v>
          </cell>
          <cell r="D3375" t="str">
            <v>Period 4</v>
          </cell>
        </row>
        <row r="3376">
          <cell r="A3376">
            <v>44893</v>
          </cell>
          <cell r="B3376" t="str">
            <v>P4 W2</v>
          </cell>
          <cell r="C3376" t="str">
            <v>FY23</v>
          </cell>
          <cell r="D3376" t="str">
            <v>Period 4</v>
          </cell>
        </row>
        <row r="3377">
          <cell r="A3377">
            <v>44894</v>
          </cell>
          <cell r="B3377" t="str">
            <v>P4 W2</v>
          </cell>
          <cell r="C3377" t="str">
            <v>FY23</v>
          </cell>
          <cell r="D3377" t="str">
            <v>Period 4</v>
          </cell>
        </row>
        <row r="3378">
          <cell r="A3378">
            <v>44895</v>
          </cell>
          <cell r="B3378" t="str">
            <v>P4 W2</v>
          </cell>
          <cell r="C3378" t="str">
            <v>FY23</v>
          </cell>
          <cell r="D3378" t="str">
            <v>Period 4</v>
          </cell>
        </row>
        <row r="3379">
          <cell r="A3379">
            <v>44896</v>
          </cell>
          <cell r="B3379" t="str">
            <v>P4 W2</v>
          </cell>
          <cell r="C3379" t="str">
            <v>FY23</v>
          </cell>
          <cell r="D3379" t="str">
            <v>Period 4</v>
          </cell>
        </row>
        <row r="3380">
          <cell r="A3380">
            <v>44897</v>
          </cell>
          <cell r="B3380" t="str">
            <v>P4 W2</v>
          </cell>
          <cell r="C3380" t="str">
            <v>FY23</v>
          </cell>
          <cell r="D3380" t="str">
            <v>Period 4</v>
          </cell>
        </row>
        <row r="3381">
          <cell r="A3381">
            <v>44898</v>
          </cell>
          <cell r="B3381" t="str">
            <v>P4 W2</v>
          </cell>
          <cell r="C3381" t="str">
            <v>FY23</v>
          </cell>
          <cell r="D3381" t="str">
            <v>Period 4</v>
          </cell>
        </row>
        <row r="3382">
          <cell r="A3382">
            <v>44899</v>
          </cell>
          <cell r="B3382" t="str">
            <v>P4 W2</v>
          </cell>
          <cell r="C3382" t="str">
            <v>FY23</v>
          </cell>
          <cell r="D3382" t="str">
            <v>Period 4</v>
          </cell>
        </row>
        <row r="3383">
          <cell r="A3383">
            <v>44900</v>
          </cell>
          <cell r="B3383" t="str">
            <v>P4 W3</v>
          </cell>
          <cell r="C3383" t="str">
            <v>FY23</v>
          </cell>
          <cell r="D3383" t="str">
            <v>Period 4</v>
          </cell>
        </row>
        <row r="3384">
          <cell r="A3384">
            <v>44901</v>
          </cell>
          <cell r="B3384" t="str">
            <v>P4 W3</v>
          </cell>
          <cell r="C3384" t="str">
            <v>FY23</v>
          </cell>
          <cell r="D3384" t="str">
            <v>Period 4</v>
          </cell>
        </row>
        <row r="3385">
          <cell r="A3385">
            <v>44902</v>
          </cell>
          <cell r="B3385" t="str">
            <v>P4 W3</v>
          </cell>
          <cell r="C3385" t="str">
            <v>FY23</v>
          </cell>
          <cell r="D3385" t="str">
            <v>Period 4</v>
          </cell>
        </row>
        <row r="3386">
          <cell r="A3386">
            <v>44903</v>
          </cell>
          <cell r="B3386" t="str">
            <v>P4 W3</v>
          </cell>
          <cell r="C3386" t="str">
            <v>FY23</v>
          </cell>
          <cell r="D3386" t="str">
            <v>Period 4</v>
          </cell>
        </row>
        <row r="3387">
          <cell r="A3387">
            <v>44904</v>
          </cell>
          <cell r="B3387" t="str">
            <v>P4 W3</v>
          </cell>
          <cell r="C3387" t="str">
            <v>FY23</v>
          </cell>
          <cell r="D3387" t="str">
            <v>Period 4</v>
          </cell>
        </row>
        <row r="3388">
          <cell r="A3388">
            <v>44905</v>
          </cell>
          <cell r="B3388" t="str">
            <v>P4 W3</v>
          </cell>
          <cell r="C3388" t="str">
            <v>FY23</v>
          </cell>
          <cell r="D3388" t="str">
            <v>Period 4</v>
          </cell>
        </row>
        <row r="3389">
          <cell r="A3389">
            <v>44906</v>
          </cell>
          <cell r="B3389" t="str">
            <v>P4 W3</v>
          </cell>
          <cell r="C3389" t="str">
            <v>FY23</v>
          </cell>
          <cell r="D3389" t="str">
            <v>Period 4</v>
          </cell>
        </row>
        <row r="3390">
          <cell r="A3390">
            <v>44907</v>
          </cell>
          <cell r="B3390" t="str">
            <v>P4 W4</v>
          </cell>
          <cell r="C3390" t="str">
            <v>FY23</v>
          </cell>
          <cell r="D3390" t="str">
            <v>Period 4</v>
          </cell>
        </row>
        <row r="3391">
          <cell r="A3391">
            <v>44908</v>
          </cell>
          <cell r="B3391" t="str">
            <v>P4 W4</v>
          </cell>
          <cell r="C3391" t="str">
            <v>FY23</v>
          </cell>
          <cell r="D3391" t="str">
            <v>Period 4</v>
          </cell>
        </row>
        <row r="3392">
          <cell r="A3392">
            <v>44909</v>
          </cell>
          <cell r="B3392" t="str">
            <v>P4 W4</v>
          </cell>
          <cell r="C3392" t="str">
            <v>FY23</v>
          </cell>
          <cell r="D3392" t="str">
            <v>Period 4</v>
          </cell>
        </row>
        <row r="3393">
          <cell r="A3393">
            <v>44910</v>
          </cell>
          <cell r="B3393" t="str">
            <v>P4 W4</v>
          </cell>
          <cell r="C3393" t="str">
            <v>FY23</v>
          </cell>
          <cell r="D3393" t="str">
            <v>Period 4</v>
          </cell>
        </row>
        <row r="3394">
          <cell r="A3394">
            <v>44911</v>
          </cell>
          <cell r="B3394" t="str">
            <v>P4 W4</v>
          </cell>
          <cell r="C3394" t="str">
            <v>FY23</v>
          </cell>
          <cell r="D3394" t="str">
            <v>Period 4</v>
          </cell>
        </row>
        <row r="3395">
          <cell r="A3395">
            <v>44912</v>
          </cell>
          <cell r="B3395" t="str">
            <v>P4 W4</v>
          </cell>
          <cell r="C3395" t="str">
            <v>FY23</v>
          </cell>
          <cell r="D3395" t="str">
            <v>Period 4</v>
          </cell>
        </row>
        <row r="3396">
          <cell r="A3396">
            <v>44913</v>
          </cell>
          <cell r="B3396" t="str">
            <v>P4 W4</v>
          </cell>
          <cell r="C3396" t="str">
            <v>FY23</v>
          </cell>
          <cell r="D3396" t="str">
            <v>Period 4</v>
          </cell>
        </row>
        <row r="3397">
          <cell r="A3397">
            <v>44914</v>
          </cell>
          <cell r="B3397" t="str">
            <v>P5 W1</v>
          </cell>
          <cell r="C3397" t="str">
            <v>FY23</v>
          </cell>
          <cell r="D3397" t="str">
            <v>Period 5</v>
          </cell>
        </row>
        <row r="3398">
          <cell r="A3398">
            <v>44915</v>
          </cell>
          <cell r="B3398" t="str">
            <v>P5 W1</v>
          </cell>
          <cell r="C3398" t="str">
            <v>FY23</v>
          </cell>
          <cell r="D3398" t="str">
            <v>Period 5</v>
          </cell>
        </row>
        <row r="3399">
          <cell r="A3399">
            <v>44916</v>
          </cell>
          <cell r="B3399" t="str">
            <v>P5 W1</v>
          </cell>
          <cell r="C3399" t="str">
            <v>FY23</v>
          </cell>
          <cell r="D3399" t="str">
            <v>Period 5</v>
          </cell>
        </row>
        <row r="3400">
          <cell r="A3400">
            <v>44917</v>
          </cell>
          <cell r="B3400" t="str">
            <v>P5 W1</v>
          </cell>
          <cell r="C3400" t="str">
            <v>FY23</v>
          </cell>
          <cell r="D3400" t="str">
            <v>Period 5</v>
          </cell>
        </row>
        <row r="3401">
          <cell r="A3401">
            <v>44918</v>
          </cell>
          <cell r="B3401" t="str">
            <v>P5 W1</v>
          </cell>
          <cell r="C3401" t="str">
            <v>FY23</v>
          </cell>
          <cell r="D3401" t="str">
            <v>Period 5</v>
          </cell>
        </row>
        <row r="3402">
          <cell r="A3402">
            <v>44919</v>
          </cell>
          <cell r="B3402" t="str">
            <v>P5 W1</v>
          </cell>
          <cell r="C3402" t="str">
            <v>FY23</v>
          </cell>
          <cell r="D3402" t="str">
            <v>Period 5</v>
          </cell>
        </row>
        <row r="3403">
          <cell r="A3403">
            <v>44920</v>
          </cell>
          <cell r="B3403" t="str">
            <v>P5 W1</v>
          </cell>
          <cell r="C3403" t="str">
            <v>FY23</v>
          </cell>
          <cell r="D3403" t="str">
            <v>Period 5</v>
          </cell>
        </row>
        <row r="3404">
          <cell r="A3404">
            <v>44921</v>
          </cell>
          <cell r="B3404" t="str">
            <v>P5 W2</v>
          </cell>
          <cell r="C3404" t="str">
            <v>FY23</v>
          </cell>
          <cell r="D3404" t="str">
            <v>Period 5</v>
          </cell>
        </row>
        <row r="3405">
          <cell r="A3405">
            <v>44922</v>
          </cell>
          <cell r="B3405" t="str">
            <v>P5 W2</v>
          </cell>
          <cell r="C3405" t="str">
            <v>FY23</v>
          </cell>
          <cell r="D3405" t="str">
            <v>Period 5</v>
          </cell>
        </row>
        <row r="3406">
          <cell r="A3406">
            <v>44923</v>
          </cell>
          <cell r="B3406" t="str">
            <v>P5 W2</v>
          </cell>
          <cell r="C3406" t="str">
            <v>FY23</v>
          </cell>
          <cell r="D3406" t="str">
            <v>Period 5</v>
          </cell>
        </row>
        <row r="3407">
          <cell r="A3407">
            <v>44924</v>
          </cell>
          <cell r="B3407" t="str">
            <v>P5 W2</v>
          </cell>
          <cell r="C3407" t="str">
            <v>FY23</v>
          </cell>
          <cell r="D3407" t="str">
            <v>Period 5</v>
          </cell>
        </row>
        <row r="3408">
          <cell r="A3408">
            <v>44925</v>
          </cell>
          <cell r="B3408" t="str">
            <v>P5 W2</v>
          </cell>
          <cell r="C3408" t="str">
            <v>FY23</v>
          </cell>
          <cell r="D3408" t="str">
            <v>Period 5</v>
          </cell>
        </row>
        <row r="3409">
          <cell r="A3409">
            <v>44926</v>
          </cell>
          <cell r="B3409" t="str">
            <v>P5 W2</v>
          </cell>
          <cell r="C3409" t="str">
            <v>FY23</v>
          </cell>
          <cell r="D3409" t="str">
            <v>Period 5</v>
          </cell>
        </row>
        <row r="3410">
          <cell r="A3410">
            <v>44927</v>
          </cell>
          <cell r="B3410" t="str">
            <v>P5 W2</v>
          </cell>
          <cell r="C3410" t="str">
            <v>FY23</v>
          </cell>
          <cell r="D3410" t="str">
            <v>Period 5</v>
          </cell>
        </row>
        <row r="3411">
          <cell r="A3411">
            <v>44928</v>
          </cell>
          <cell r="B3411" t="str">
            <v>P5 W3</v>
          </cell>
          <cell r="C3411" t="str">
            <v>FY23</v>
          </cell>
          <cell r="D3411" t="str">
            <v>Period 5</v>
          </cell>
        </row>
        <row r="3412">
          <cell r="A3412">
            <v>44929</v>
          </cell>
          <cell r="B3412" t="str">
            <v>P5 W3</v>
          </cell>
          <cell r="C3412" t="str">
            <v>FY23</v>
          </cell>
          <cell r="D3412" t="str">
            <v>Period 5</v>
          </cell>
        </row>
        <row r="3413">
          <cell r="A3413">
            <v>44930</v>
          </cell>
          <cell r="B3413" t="str">
            <v>P5 W3</v>
          </cell>
          <cell r="C3413" t="str">
            <v>FY23</v>
          </cell>
          <cell r="D3413" t="str">
            <v>Period 5</v>
          </cell>
        </row>
        <row r="3414">
          <cell r="A3414">
            <v>44931</v>
          </cell>
          <cell r="B3414" t="str">
            <v>P5 W3</v>
          </cell>
          <cell r="C3414" t="str">
            <v>FY23</v>
          </cell>
          <cell r="D3414" t="str">
            <v>Period 5</v>
          </cell>
        </row>
        <row r="3415">
          <cell r="A3415">
            <v>44932</v>
          </cell>
          <cell r="B3415" t="str">
            <v>P5 W3</v>
          </cell>
          <cell r="C3415" t="str">
            <v>FY23</v>
          </cell>
          <cell r="D3415" t="str">
            <v>Period 5</v>
          </cell>
        </row>
        <row r="3416">
          <cell r="A3416">
            <v>44933</v>
          </cell>
          <cell r="B3416" t="str">
            <v>P5 W3</v>
          </cell>
          <cell r="C3416" t="str">
            <v>FY23</v>
          </cell>
          <cell r="D3416" t="str">
            <v>Period 5</v>
          </cell>
        </row>
        <row r="3417">
          <cell r="A3417">
            <v>44934</v>
          </cell>
          <cell r="B3417" t="str">
            <v>P5 W3</v>
          </cell>
          <cell r="C3417" t="str">
            <v>FY23</v>
          </cell>
          <cell r="D3417" t="str">
            <v>Period 5</v>
          </cell>
        </row>
        <row r="3418">
          <cell r="A3418">
            <v>44935</v>
          </cell>
          <cell r="B3418" t="str">
            <v>P5 W4</v>
          </cell>
          <cell r="C3418" t="str">
            <v>FY23</v>
          </cell>
          <cell r="D3418" t="str">
            <v>Period 5</v>
          </cell>
        </row>
        <row r="3419">
          <cell r="A3419">
            <v>44936</v>
          </cell>
          <cell r="B3419" t="str">
            <v>P5 W4</v>
          </cell>
          <cell r="C3419" t="str">
            <v>FY23</v>
          </cell>
          <cell r="D3419" t="str">
            <v>Period 5</v>
          </cell>
        </row>
        <row r="3420">
          <cell r="A3420">
            <v>44937</v>
          </cell>
          <cell r="B3420" t="str">
            <v>P5 W4</v>
          </cell>
          <cell r="C3420" t="str">
            <v>FY23</v>
          </cell>
          <cell r="D3420" t="str">
            <v>Period 5</v>
          </cell>
        </row>
        <row r="3421">
          <cell r="A3421">
            <v>44938</v>
          </cell>
          <cell r="B3421" t="str">
            <v>P5 W4</v>
          </cell>
          <cell r="C3421" t="str">
            <v>FY23</v>
          </cell>
          <cell r="D3421" t="str">
            <v>Period 5</v>
          </cell>
        </row>
        <row r="3422">
          <cell r="A3422">
            <v>44939</v>
          </cell>
          <cell r="B3422" t="str">
            <v>P5 W4</v>
          </cell>
          <cell r="C3422" t="str">
            <v>FY23</v>
          </cell>
          <cell r="D3422" t="str">
            <v>Period 5</v>
          </cell>
        </row>
        <row r="3423">
          <cell r="A3423">
            <v>44940</v>
          </cell>
          <cell r="B3423" t="str">
            <v>P5 W4</v>
          </cell>
          <cell r="C3423" t="str">
            <v>FY23</v>
          </cell>
          <cell r="D3423" t="str">
            <v>Period 5</v>
          </cell>
        </row>
        <row r="3424">
          <cell r="A3424">
            <v>44941</v>
          </cell>
          <cell r="B3424" t="str">
            <v>P5 W4</v>
          </cell>
          <cell r="C3424" t="str">
            <v>FY23</v>
          </cell>
          <cell r="D3424" t="str">
            <v>Period 5</v>
          </cell>
        </row>
        <row r="3425">
          <cell r="A3425">
            <v>44942</v>
          </cell>
          <cell r="B3425" t="str">
            <v>P6 W1</v>
          </cell>
          <cell r="C3425" t="str">
            <v>FY23</v>
          </cell>
          <cell r="D3425" t="str">
            <v>Period 6</v>
          </cell>
        </row>
        <row r="3426">
          <cell r="A3426">
            <v>44943</v>
          </cell>
          <cell r="B3426" t="str">
            <v>P6 W1</v>
          </cell>
          <cell r="C3426" t="str">
            <v>FY23</v>
          </cell>
          <cell r="D3426" t="str">
            <v>Period 6</v>
          </cell>
        </row>
        <row r="3427">
          <cell r="A3427">
            <v>44944</v>
          </cell>
          <cell r="B3427" t="str">
            <v>P6 W1</v>
          </cell>
          <cell r="C3427" t="str">
            <v>FY23</v>
          </cell>
          <cell r="D3427" t="str">
            <v>Period 6</v>
          </cell>
        </row>
        <row r="3428">
          <cell r="A3428">
            <v>44945</v>
          </cell>
          <cell r="B3428" t="str">
            <v>P6 W1</v>
          </cell>
          <cell r="C3428" t="str">
            <v>FY23</v>
          </cell>
          <cell r="D3428" t="str">
            <v>Period 6</v>
          </cell>
        </row>
        <row r="3429">
          <cell r="A3429">
            <v>44946</v>
          </cell>
          <cell r="B3429" t="str">
            <v>P6 W1</v>
          </cell>
          <cell r="C3429" t="str">
            <v>FY23</v>
          </cell>
          <cell r="D3429" t="str">
            <v>Period 6</v>
          </cell>
        </row>
        <row r="3430">
          <cell r="A3430">
            <v>44947</v>
          </cell>
          <cell r="B3430" t="str">
            <v>P6 W1</v>
          </cell>
          <cell r="C3430" t="str">
            <v>FY23</v>
          </cell>
          <cell r="D3430" t="str">
            <v>Period 6</v>
          </cell>
        </row>
        <row r="3431">
          <cell r="A3431">
            <v>44948</v>
          </cell>
          <cell r="B3431" t="str">
            <v>P6 W1</v>
          </cell>
          <cell r="C3431" t="str">
            <v>FY23</v>
          </cell>
          <cell r="D3431" t="str">
            <v>Period 6</v>
          </cell>
        </row>
        <row r="3432">
          <cell r="A3432">
            <v>44949</v>
          </cell>
          <cell r="B3432" t="str">
            <v>P6 W2</v>
          </cell>
          <cell r="C3432" t="str">
            <v>FY23</v>
          </cell>
          <cell r="D3432" t="str">
            <v>Period 6</v>
          </cell>
        </row>
        <row r="3433">
          <cell r="A3433">
            <v>44950</v>
          </cell>
          <cell r="B3433" t="str">
            <v>P6 W2</v>
          </cell>
          <cell r="C3433" t="str">
            <v>FY23</v>
          </cell>
          <cell r="D3433" t="str">
            <v>Period 6</v>
          </cell>
        </row>
        <row r="3434">
          <cell r="A3434">
            <v>44951</v>
          </cell>
          <cell r="B3434" t="str">
            <v>P6 W2</v>
          </cell>
          <cell r="C3434" t="str">
            <v>FY23</v>
          </cell>
          <cell r="D3434" t="str">
            <v>Period 6</v>
          </cell>
        </row>
        <row r="3435">
          <cell r="A3435">
            <v>44952</v>
          </cell>
          <cell r="B3435" t="str">
            <v>P6 W2</v>
          </cell>
          <cell r="C3435" t="str">
            <v>FY23</v>
          </cell>
          <cell r="D3435" t="str">
            <v>Period 6</v>
          </cell>
        </row>
        <row r="3436">
          <cell r="A3436">
            <v>44953</v>
          </cell>
          <cell r="B3436" t="str">
            <v>P6 W2</v>
          </cell>
          <cell r="C3436" t="str">
            <v>FY23</v>
          </cell>
          <cell r="D3436" t="str">
            <v>Period 6</v>
          </cell>
        </row>
        <row r="3437">
          <cell r="A3437">
            <v>44954</v>
          </cell>
          <cell r="B3437" t="str">
            <v>P6 W2</v>
          </cell>
          <cell r="C3437" t="str">
            <v>FY23</v>
          </cell>
          <cell r="D3437" t="str">
            <v>Period 6</v>
          </cell>
        </row>
        <row r="3438">
          <cell r="A3438">
            <v>44955</v>
          </cell>
          <cell r="B3438" t="str">
            <v>P6 W2</v>
          </cell>
          <cell r="C3438" t="str">
            <v>FY23</v>
          </cell>
          <cell r="D3438" t="str">
            <v>Period 6</v>
          </cell>
        </row>
        <row r="3439">
          <cell r="A3439">
            <v>44956</v>
          </cell>
          <cell r="B3439" t="str">
            <v>P6 W3</v>
          </cell>
          <cell r="C3439" t="str">
            <v>FY23</v>
          </cell>
          <cell r="D3439" t="str">
            <v>Period 6</v>
          </cell>
        </row>
        <row r="3440">
          <cell r="A3440">
            <v>44957</v>
          </cell>
          <cell r="B3440" t="str">
            <v>P6 W3</v>
          </cell>
          <cell r="C3440" t="str">
            <v>FY23</v>
          </cell>
          <cell r="D3440" t="str">
            <v>Period 6</v>
          </cell>
        </row>
        <row r="3441">
          <cell r="A3441">
            <v>44958</v>
          </cell>
          <cell r="B3441" t="str">
            <v>P6 W3</v>
          </cell>
          <cell r="C3441" t="str">
            <v>FY23</v>
          </cell>
          <cell r="D3441" t="str">
            <v>Period 6</v>
          </cell>
        </row>
        <row r="3442">
          <cell r="A3442">
            <v>44959</v>
          </cell>
          <cell r="B3442" t="str">
            <v>P6 W3</v>
          </cell>
          <cell r="C3442" t="str">
            <v>FY23</v>
          </cell>
          <cell r="D3442" t="str">
            <v>Period 6</v>
          </cell>
        </row>
        <row r="3443">
          <cell r="A3443">
            <v>44960</v>
          </cell>
          <cell r="B3443" t="str">
            <v>P6 W3</v>
          </cell>
          <cell r="C3443" t="str">
            <v>FY23</v>
          </cell>
          <cell r="D3443" t="str">
            <v>Period 6</v>
          </cell>
        </row>
        <row r="3444">
          <cell r="A3444">
            <v>44961</v>
          </cell>
          <cell r="B3444" t="str">
            <v>P6 W3</v>
          </cell>
          <cell r="C3444" t="str">
            <v>FY23</v>
          </cell>
          <cell r="D3444" t="str">
            <v>Period 6</v>
          </cell>
        </row>
        <row r="3445">
          <cell r="A3445">
            <v>44962</v>
          </cell>
          <cell r="B3445" t="str">
            <v>P6 W3</v>
          </cell>
          <cell r="C3445" t="str">
            <v>FY23</v>
          </cell>
          <cell r="D3445" t="str">
            <v>Period 6</v>
          </cell>
        </row>
        <row r="3446">
          <cell r="A3446">
            <v>44963</v>
          </cell>
          <cell r="B3446" t="str">
            <v>P6 W4</v>
          </cell>
          <cell r="C3446" t="str">
            <v>FY23</v>
          </cell>
          <cell r="D3446" t="str">
            <v>Period 6</v>
          </cell>
        </row>
        <row r="3447">
          <cell r="A3447">
            <v>44964</v>
          </cell>
          <cell r="B3447" t="str">
            <v>P6 W4</v>
          </cell>
          <cell r="C3447" t="str">
            <v>FY23</v>
          </cell>
          <cell r="D3447" t="str">
            <v>Period 6</v>
          </cell>
        </row>
        <row r="3448">
          <cell r="A3448">
            <v>44965</v>
          </cell>
          <cell r="B3448" t="str">
            <v>P6 W4</v>
          </cell>
          <cell r="C3448" t="str">
            <v>FY23</v>
          </cell>
          <cell r="D3448" t="str">
            <v>Period 6</v>
          </cell>
        </row>
        <row r="3449">
          <cell r="A3449">
            <v>44966</v>
          </cell>
          <cell r="B3449" t="str">
            <v>P6 W4</v>
          </cell>
          <cell r="C3449" t="str">
            <v>FY23</v>
          </cell>
          <cell r="D3449" t="str">
            <v>Period 6</v>
          </cell>
        </row>
        <row r="3450">
          <cell r="A3450">
            <v>44967</v>
          </cell>
          <cell r="B3450" t="str">
            <v>P6 W4</v>
          </cell>
          <cell r="C3450" t="str">
            <v>FY23</v>
          </cell>
          <cell r="D3450" t="str">
            <v>Period 6</v>
          </cell>
        </row>
        <row r="3451">
          <cell r="A3451">
            <v>44968</v>
          </cell>
          <cell r="B3451" t="str">
            <v>P6 W4</v>
          </cell>
          <cell r="C3451" t="str">
            <v>FY23</v>
          </cell>
          <cell r="D3451" t="str">
            <v>Period 6</v>
          </cell>
        </row>
        <row r="3452">
          <cell r="A3452">
            <v>44969</v>
          </cell>
          <cell r="B3452" t="str">
            <v>P6 W4</v>
          </cell>
          <cell r="C3452" t="str">
            <v>FY23</v>
          </cell>
          <cell r="D3452" t="str">
            <v>Period 6</v>
          </cell>
        </row>
        <row r="3453">
          <cell r="A3453">
            <v>44970</v>
          </cell>
          <cell r="B3453" t="str">
            <v>P7 W1</v>
          </cell>
          <cell r="C3453" t="str">
            <v>FY23</v>
          </cell>
          <cell r="D3453" t="str">
            <v>Period 7</v>
          </cell>
        </row>
        <row r="3454">
          <cell r="A3454">
            <v>44971</v>
          </cell>
          <cell r="B3454" t="str">
            <v>P7 W1</v>
          </cell>
          <cell r="C3454" t="str">
            <v>FY23</v>
          </cell>
          <cell r="D3454" t="str">
            <v>Period 7</v>
          </cell>
        </row>
        <row r="3455">
          <cell r="A3455">
            <v>44972</v>
          </cell>
          <cell r="B3455" t="str">
            <v>P7 W1</v>
          </cell>
          <cell r="C3455" t="str">
            <v>FY23</v>
          </cell>
          <cell r="D3455" t="str">
            <v>Period 7</v>
          </cell>
        </row>
        <row r="3456">
          <cell r="A3456">
            <v>44973</v>
          </cell>
          <cell r="B3456" t="str">
            <v>P7 W1</v>
          </cell>
          <cell r="C3456" t="str">
            <v>FY23</v>
          </cell>
          <cell r="D3456" t="str">
            <v>Period 7</v>
          </cell>
        </row>
        <row r="3457">
          <cell r="A3457">
            <v>44974</v>
          </cell>
          <cell r="B3457" t="str">
            <v>P7 W1</v>
          </cell>
          <cell r="C3457" t="str">
            <v>FY23</v>
          </cell>
          <cell r="D3457" t="str">
            <v>Period 7</v>
          </cell>
        </row>
        <row r="3458">
          <cell r="A3458">
            <v>44975</v>
          </cell>
          <cell r="B3458" t="str">
            <v>P7 W1</v>
          </cell>
          <cell r="C3458" t="str">
            <v>FY23</v>
          </cell>
          <cell r="D3458" t="str">
            <v>Period 7</v>
          </cell>
        </row>
        <row r="3459">
          <cell r="A3459">
            <v>44976</v>
          </cell>
          <cell r="B3459" t="str">
            <v>P7 W1</v>
          </cell>
          <cell r="C3459" t="str">
            <v>FY23</v>
          </cell>
          <cell r="D3459" t="str">
            <v>Period 7</v>
          </cell>
        </row>
        <row r="3460">
          <cell r="A3460">
            <v>44977</v>
          </cell>
          <cell r="B3460" t="str">
            <v>P7 W2</v>
          </cell>
          <cell r="C3460" t="str">
            <v>FY23</v>
          </cell>
          <cell r="D3460" t="str">
            <v>Period 7</v>
          </cell>
        </row>
        <row r="3461">
          <cell r="A3461">
            <v>44978</v>
          </cell>
          <cell r="B3461" t="str">
            <v>P7 W2</v>
          </cell>
          <cell r="C3461" t="str">
            <v>FY23</v>
          </cell>
          <cell r="D3461" t="str">
            <v>Period 7</v>
          </cell>
        </row>
        <row r="3462">
          <cell r="A3462">
            <v>44979</v>
          </cell>
          <cell r="B3462" t="str">
            <v>P7 W2</v>
          </cell>
          <cell r="C3462" t="str">
            <v>FY23</v>
          </cell>
          <cell r="D3462" t="str">
            <v>Period 7</v>
          </cell>
        </row>
        <row r="3463">
          <cell r="A3463">
            <v>44980</v>
          </cell>
          <cell r="B3463" t="str">
            <v>P7 W2</v>
          </cell>
          <cell r="C3463" t="str">
            <v>FY23</v>
          </cell>
          <cell r="D3463" t="str">
            <v>Period 7</v>
          </cell>
        </row>
        <row r="3464">
          <cell r="A3464">
            <v>44981</v>
          </cell>
          <cell r="B3464" t="str">
            <v>P7 W2</v>
          </cell>
          <cell r="C3464" t="str">
            <v>FY23</v>
          </cell>
          <cell r="D3464" t="str">
            <v>Period 7</v>
          </cell>
        </row>
        <row r="3465">
          <cell r="A3465">
            <v>44982</v>
          </cell>
          <cell r="B3465" t="str">
            <v>P7 W2</v>
          </cell>
          <cell r="C3465" t="str">
            <v>FY23</v>
          </cell>
          <cell r="D3465" t="str">
            <v>Period 7</v>
          </cell>
        </row>
        <row r="3466">
          <cell r="A3466">
            <v>44983</v>
          </cell>
          <cell r="B3466" t="str">
            <v>P7 W2</v>
          </cell>
          <cell r="C3466" t="str">
            <v>FY23</v>
          </cell>
          <cell r="D3466" t="str">
            <v>Period 7</v>
          </cell>
        </row>
        <row r="3467">
          <cell r="A3467">
            <v>44984</v>
          </cell>
          <cell r="B3467" t="str">
            <v>P7 W3</v>
          </cell>
          <cell r="C3467" t="str">
            <v>FY23</v>
          </cell>
          <cell r="D3467" t="str">
            <v>Period 7</v>
          </cell>
        </row>
        <row r="3468">
          <cell r="A3468">
            <v>44985</v>
          </cell>
          <cell r="B3468" t="str">
            <v>P7 W3</v>
          </cell>
          <cell r="C3468" t="str">
            <v>FY23</v>
          </cell>
          <cell r="D3468" t="str">
            <v>Period 7</v>
          </cell>
        </row>
        <row r="3469">
          <cell r="A3469">
            <v>44986</v>
          </cell>
          <cell r="B3469" t="str">
            <v>P7 W3</v>
          </cell>
          <cell r="C3469" t="str">
            <v>FY23</v>
          </cell>
          <cell r="D3469" t="str">
            <v>Period 7</v>
          </cell>
        </row>
        <row r="3470">
          <cell r="A3470">
            <v>44987</v>
          </cell>
          <cell r="B3470" t="str">
            <v>P7 W3</v>
          </cell>
          <cell r="C3470" t="str">
            <v>FY23</v>
          </cell>
          <cell r="D3470" t="str">
            <v>Period 7</v>
          </cell>
        </row>
        <row r="3471">
          <cell r="A3471">
            <v>44988</v>
          </cell>
          <cell r="B3471" t="str">
            <v>P7 W3</v>
          </cell>
          <cell r="C3471" t="str">
            <v>FY23</v>
          </cell>
          <cell r="D3471" t="str">
            <v>Period 7</v>
          </cell>
        </row>
        <row r="3472">
          <cell r="A3472">
            <v>44989</v>
          </cell>
          <cell r="B3472" t="str">
            <v>P7 W3</v>
          </cell>
          <cell r="C3472" t="str">
            <v>FY23</v>
          </cell>
          <cell r="D3472" t="str">
            <v>Period 7</v>
          </cell>
        </row>
        <row r="3473">
          <cell r="A3473">
            <v>44990</v>
          </cell>
          <cell r="B3473" t="str">
            <v>P7 W3</v>
          </cell>
          <cell r="C3473" t="str">
            <v>FY23</v>
          </cell>
          <cell r="D3473" t="str">
            <v>Period 7</v>
          </cell>
        </row>
        <row r="3474">
          <cell r="A3474">
            <v>44991</v>
          </cell>
          <cell r="B3474" t="str">
            <v>P7 W4</v>
          </cell>
          <cell r="C3474" t="str">
            <v>FY23</v>
          </cell>
          <cell r="D3474" t="str">
            <v>Period 7</v>
          </cell>
        </row>
        <row r="3475">
          <cell r="A3475">
            <v>44992</v>
          </cell>
          <cell r="B3475" t="str">
            <v>P7 W4</v>
          </cell>
          <cell r="C3475" t="str">
            <v>FY23</v>
          </cell>
          <cell r="D3475" t="str">
            <v>Period 7</v>
          </cell>
        </row>
        <row r="3476">
          <cell r="A3476">
            <v>44993</v>
          </cell>
          <cell r="B3476" t="str">
            <v>P7 W4</v>
          </cell>
          <cell r="C3476" t="str">
            <v>FY23</v>
          </cell>
          <cell r="D3476" t="str">
            <v>Period 7</v>
          </cell>
        </row>
        <row r="3477">
          <cell r="A3477">
            <v>44994</v>
          </cell>
          <cell r="B3477" t="str">
            <v>P7 W4</v>
          </cell>
          <cell r="C3477" t="str">
            <v>FY23</v>
          </cell>
          <cell r="D3477" t="str">
            <v>Period 7</v>
          </cell>
        </row>
        <row r="3478">
          <cell r="A3478">
            <v>44995</v>
          </cell>
          <cell r="B3478" t="str">
            <v>P7 W4</v>
          </cell>
          <cell r="C3478" t="str">
            <v>FY23</v>
          </cell>
          <cell r="D3478" t="str">
            <v>Period 7</v>
          </cell>
        </row>
        <row r="3479">
          <cell r="A3479">
            <v>44996</v>
          </cell>
          <cell r="B3479" t="str">
            <v>P7 W4</v>
          </cell>
          <cell r="C3479" t="str">
            <v>FY23</v>
          </cell>
          <cell r="D3479" t="str">
            <v>Period 7</v>
          </cell>
        </row>
        <row r="3480">
          <cell r="A3480">
            <v>44997</v>
          </cell>
          <cell r="B3480" t="str">
            <v>P7 W4</v>
          </cell>
          <cell r="C3480" t="str">
            <v>FY23</v>
          </cell>
          <cell r="D3480" t="str">
            <v>Period 7</v>
          </cell>
        </row>
        <row r="3481">
          <cell r="A3481">
            <v>44998</v>
          </cell>
          <cell r="B3481" t="str">
            <v>P8 W1</v>
          </cell>
          <cell r="C3481" t="str">
            <v>FY23</v>
          </cell>
          <cell r="D3481" t="str">
            <v>Period 8</v>
          </cell>
        </row>
        <row r="3482">
          <cell r="A3482">
            <v>44999</v>
          </cell>
          <cell r="B3482" t="str">
            <v>P8 W1</v>
          </cell>
          <cell r="C3482" t="str">
            <v>FY23</v>
          </cell>
          <cell r="D3482" t="str">
            <v>Period 8</v>
          </cell>
        </row>
        <row r="3483">
          <cell r="A3483">
            <v>45000</v>
          </cell>
          <cell r="B3483" t="str">
            <v>P8 W1</v>
          </cell>
          <cell r="C3483" t="str">
            <v>FY23</v>
          </cell>
          <cell r="D3483" t="str">
            <v>Period 8</v>
          </cell>
        </row>
        <row r="3484">
          <cell r="A3484">
            <v>45001</v>
          </cell>
          <cell r="B3484" t="str">
            <v>P8 W1</v>
          </cell>
          <cell r="C3484" t="str">
            <v>FY23</v>
          </cell>
          <cell r="D3484" t="str">
            <v>Period 8</v>
          </cell>
        </row>
        <row r="3485">
          <cell r="A3485">
            <v>45002</v>
          </cell>
          <cell r="B3485" t="str">
            <v>P8 W1</v>
          </cell>
          <cell r="C3485" t="str">
            <v>FY23</v>
          </cell>
          <cell r="D3485" t="str">
            <v>Period 8</v>
          </cell>
        </row>
        <row r="3486">
          <cell r="A3486">
            <v>45003</v>
          </cell>
          <cell r="B3486" t="str">
            <v>P8 W1</v>
          </cell>
          <cell r="C3486" t="str">
            <v>FY23</v>
          </cell>
          <cell r="D3486" t="str">
            <v>Period 8</v>
          </cell>
        </row>
        <row r="3487">
          <cell r="A3487">
            <v>45004</v>
          </cell>
          <cell r="B3487" t="str">
            <v>P8 W1</v>
          </cell>
          <cell r="C3487" t="str">
            <v>FY23</v>
          </cell>
          <cell r="D3487" t="str">
            <v>Period 8</v>
          </cell>
        </row>
        <row r="3488">
          <cell r="A3488">
            <v>45005</v>
          </cell>
          <cell r="B3488" t="str">
            <v>P8 W2</v>
          </cell>
          <cell r="C3488" t="str">
            <v>FY23</v>
          </cell>
          <cell r="D3488" t="str">
            <v>Period 8</v>
          </cell>
        </row>
        <row r="3489">
          <cell r="A3489">
            <v>45006</v>
          </cell>
          <cell r="B3489" t="str">
            <v>P8 W2</v>
          </cell>
          <cell r="C3489" t="str">
            <v>FY23</v>
          </cell>
          <cell r="D3489" t="str">
            <v>Period 8</v>
          </cell>
        </row>
        <row r="3490">
          <cell r="A3490">
            <v>45007</v>
          </cell>
          <cell r="B3490" t="str">
            <v>P8 W2</v>
          </cell>
          <cell r="C3490" t="str">
            <v>FY23</v>
          </cell>
          <cell r="D3490" t="str">
            <v>Period 8</v>
          </cell>
        </row>
        <row r="3491">
          <cell r="A3491">
            <v>45008</v>
          </cell>
          <cell r="B3491" t="str">
            <v>P8 W2</v>
          </cell>
          <cell r="C3491" t="str">
            <v>FY23</v>
          </cell>
          <cell r="D3491" t="str">
            <v>Period 8</v>
          </cell>
        </row>
        <row r="3492">
          <cell r="A3492">
            <v>45009</v>
          </cell>
          <cell r="B3492" t="str">
            <v>P8 W2</v>
          </cell>
          <cell r="C3492" t="str">
            <v>FY23</v>
          </cell>
          <cell r="D3492" t="str">
            <v>Period 8</v>
          </cell>
        </row>
        <row r="3493">
          <cell r="A3493">
            <v>45010</v>
          </cell>
          <cell r="B3493" t="str">
            <v>P8 W2</v>
          </cell>
          <cell r="C3493" t="str">
            <v>FY23</v>
          </cell>
          <cell r="D3493" t="str">
            <v>Period 8</v>
          </cell>
        </row>
        <row r="3494">
          <cell r="A3494">
            <v>45011</v>
          </cell>
          <cell r="B3494" t="str">
            <v>P8 W2</v>
          </cell>
          <cell r="C3494" t="str">
            <v>FY23</v>
          </cell>
          <cell r="D3494" t="str">
            <v>Period 8</v>
          </cell>
        </row>
        <row r="3495">
          <cell r="A3495">
            <v>45012</v>
          </cell>
          <cell r="B3495" t="str">
            <v>P8 W3</v>
          </cell>
          <cell r="C3495" t="str">
            <v>FY23</v>
          </cell>
          <cell r="D3495" t="str">
            <v>Period 8</v>
          </cell>
        </row>
        <row r="3496">
          <cell r="A3496">
            <v>45013</v>
          </cell>
          <cell r="B3496" t="str">
            <v>P8 W3</v>
          </cell>
          <cell r="C3496" t="str">
            <v>FY23</v>
          </cell>
          <cell r="D3496" t="str">
            <v>Period 8</v>
          </cell>
        </row>
        <row r="3497">
          <cell r="A3497">
            <v>45014</v>
          </cell>
          <cell r="B3497" t="str">
            <v>P8 W3</v>
          </cell>
          <cell r="C3497" t="str">
            <v>FY23</v>
          </cell>
          <cell r="D3497" t="str">
            <v>Period 8</v>
          </cell>
        </row>
        <row r="3498">
          <cell r="A3498">
            <v>45015</v>
          </cell>
          <cell r="B3498" t="str">
            <v>P8 W3</v>
          </cell>
          <cell r="C3498" t="str">
            <v>FY23</v>
          </cell>
          <cell r="D3498" t="str">
            <v>Period 8</v>
          </cell>
        </row>
        <row r="3499">
          <cell r="A3499">
            <v>45016</v>
          </cell>
          <cell r="B3499" t="str">
            <v>P8 W3</v>
          </cell>
          <cell r="C3499" t="str">
            <v>FY23</v>
          </cell>
          <cell r="D3499" t="str">
            <v>Period 8</v>
          </cell>
        </row>
        <row r="3500">
          <cell r="A3500">
            <v>45017</v>
          </cell>
          <cell r="B3500" t="str">
            <v>P8 W3</v>
          </cell>
          <cell r="C3500" t="str">
            <v>FY23</v>
          </cell>
          <cell r="D3500" t="str">
            <v>Period 8</v>
          </cell>
        </row>
        <row r="3501">
          <cell r="A3501">
            <v>45018</v>
          </cell>
          <cell r="B3501" t="str">
            <v>P8 W3</v>
          </cell>
          <cell r="C3501" t="str">
            <v>FY23</v>
          </cell>
          <cell r="D3501" t="str">
            <v>Period 8</v>
          </cell>
        </row>
        <row r="3502">
          <cell r="A3502">
            <v>45019</v>
          </cell>
          <cell r="B3502" t="str">
            <v>P8 W4</v>
          </cell>
          <cell r="C3502" t="str">
            <v>FY23</v>
          </cell>
          <cell r="D3502" t="str">
            <v>Period 8</v>
          </cell>
        </row>
        <row r="3503">
          <cell r="A3503">
            <v>45020</v>
          </cell>
          <cell r="B3503" t="str">
            <v>P8 W4</v>
          </cell>
          <cell r="C3503" t="str">
            <v>FY23</v>
          </cell>
          <cell r="D3503" t="str">
            <v>Period 8</v>
          </cell>
        </row>
        <row r="3504">
          <cell r="A3504">
            <v>45021</v>
          </cell>
          <cell r="B3504" t="str">
            <v>P8 W4</v>
          </cell>
          <cell r="C3504" t="str">
            <v>FY23</v>
          </cell>
          <cell r="D3504" t="str">
            <v>Period 8</v>
          </cell>
        </row>
        <row r="3505">
          <cell r="A3505">
            <v>45022</v>
          </cell>
          <cell r="B3505" t="str">
            <v>P8 W4</v>
          </cell>
          <cell r="C3505" t="str">
            <v>FY23</v>
          </cell>
          <cell r="D3505" t="str">
            <v>Period 8</v>
          </cell>
        </row>
        <row r="3506">
          <cell r="A3506">
            <v>45023</v>
          </cell>
          <cell r="B3506" t="str">
            <v>P8 W4</v>
          </cell>
          <cell r="C3506" t="str">
            <v>FY23</v>
          </cell>
          <cell r="D3506" t="str">
            <v>Period 8</v>
          </cell>
        </row>
        <row r="3507">
          <cell r="A3507">
            <v>45024</v>
          </cell>
          <cell r="B3507" t="str">
            <v>P8 W4</v>
          </cell>
          <cell r="C3507" t="str">
            <v>FY23</v>
          </cell>
          <cell r="D3507" t="str">
            <v>Period 8</v>
          </cell>
        </row>
        <row r="3508">
          <cell r="A3508">
            <v>45025</v>
          </cell>
          <cell r="B3508" t="str">
            <v>P8 W4</v>
          </cell>
          <cell r="C3508" t="str">
            <v>FY23</v>
          </cell>
          <cell r="D3508" t="str">
            <v>Period 8</v>
          </cell>
        </row>
        <row r="3509">
          <cell r="A3509">
            <v>45026</v>
          </cell>
          <cell r="B3509" t="str">
            <v>P9 W1</v>
          </cell>
          <cell r="C3509" t="str">
            <v>FY23</v>
          </cell>
          <cell r="D3509" t="str">
            <v>Period 9</v>
          </cell>
        </row>
        <row r="3510">
          <cell r="A3510">
            <v>45027</v>
          </cell>
          <cell r="B3510" t="str">
            <v>P9 W1</v>
          </cell>
          <cell r="C3510" t="str">
            <v>FY23</v>
          </cell>
          <cell r="D3510" t="str">
            <v>Period 9</v>
          </cell>
        </row>
        <row r="3511">
          <cell r="A3511">
            <v>45028</v>
          </cell>
          <cell r="B3511" t="str">
            <v>P9 W1</v>
          </cell>
          <cell r="C3511" t="str">
            <v>FY23</v>
          </cell>
          <cell r="D3511" t="str">
            <v>Period 9</v>
          </cell>
        </row>
        <row r="3512">
          <cell r="A3512">
            <v>45029</v>
          </cell>
          <cell r="B3512" t="str">
            <v>P9 W1</v>
          </cell>
          <cell r="C3512" t="str">
            <v>FY23</v>
          </cell>
          <cell r="D3512" t="str">
            <v>Period 9</v>
          </cell>
        </row>
        <row r="3513">
          <cell r="A3513">
            <v>45030</v>
          </cell>
          <cell r="B3513" t="str">
            <v>P9 W1</v>
          </cell>
          <cell r="C3513" t="str">
            <v>FY23</v>
          </cell>
          <cell r="D3513" t="str">
            <v>Period 9</v>
          </cell>
        </row>
        <row r="3514">
          <cell r="A3514">
            <v>45031</v>
          </cell>
          <cell r="B3514" t="str">
            <v>P9 W1</v>
          </cell>
          <cell r="C3514" t="str">
            <v>FY23</v>
          </cell>
          <cell r="D3514" t="str">
            <v>Period 9</v>
          </cell>
        </row>
        <row r="3515">
          <cell r="A3515">
            <v>45032</v>
          </cell>
          <cell r="B3515" t="str">
            <v>P9 W1</v>
          </cell>
          <cell r="C3515" t="str">
            <v>FY23</v>
          </cell>
          <cell r="D3515" t="str">
            <v>Period 9</v>
          </cell>
        </row>
        <row r="3516">
          <cell r="A3516">
            <v>45033</v>
          </cell>
          <cell r="B3516" t="str">
            <v>P9 W2</v>
          </cell>
          <cell r="C3516" t="str">
            <v>FY23</v>
          </cell>
          <cell r="D3516" t="str">
            <v>Period 9</v>
          </cell>
        </row>
        <row r="3517">
          <cell r="A3517">
            <v>45034</v>
          </cell>
          <cell r="B3517" t="str">
            <v>P9 W2</v>
          </cell>
          <cell r="C3517" t="str">
            <v>FY23</v>
          </cell>
          <cell r="D3517" t="str">
            <v>Period 9</v>
          </cell>
        </row>
        <row r="3518">
          <cell r="A3518">
            <v>45035</v>
          </cell>
          <cell r="B3518" t="str">
            <v>P9 W2</v>
          </cell>
          <cell r="C3518" t="str">
            <v>FY23</v>
          </cell>
          <cell r="D3518" t="str">
            <v>Period 9</v>
          </cell>
        </row>
        <row r="3519">
          <cell r="A3519">
            <v>45036</v>
          </cell>
          <cell r="B3519" t="str">
            <v>P9 W2</v>
          </cell>
          <cell r="C3519" t="str">
            <v>FY23</v>
          </cell>
          <cell r="D3519" t="str">
            <v>Period 9</v>
          </cell>
        </row>
        <row r="3520">
          <cell r="A3520">
            <v>45037</v>
          </cell>
          <cell r="B3520" t="str">
            <v>P9 W2</v>
          </cell>
          <cell r="C3520" t="str">
            <v>FY23</v>
          </cell>
          <cell r="D3520" t="str">
            <v>Period 9</v>
          </cell>
        </row>
        <row r="3521">
          <cell r="A3521">
            <v>45038</v>
          </cell>
          <cell r="B3521" t="str">
            <v>P9 W2</v>
          </cell>
          <cell r="C3521" t="str">
            <v>FY23</v>
          </cell>
          <cell r="D3521" t="str">
            <v>Period 9</v>
          </cell>
        </row>
        <row r="3522">
          <cell r="A3522">
            <v>45039</v>
          </cell>
          <cell r="B3522" t="str">
            <v>P9 W2</v>
          </cell>
          <cell r="C3522" t="str">
            <v>FY23</v>
          </cell>
          <cell r="D3522" t="str">
            <v>Period 9</v>
          </cell>
        </row>
        <row r="3523">
          <cell r="A3523">
            <v>45040</v>
          </cell>
          <cell r="B3523" t="str">
            <v>P9 W3</v>
          </cell>
          <cell r="C3523" t="str">
            <v>FY23</v>
          </cell>
          <cell r="D3523" t="str">
            <v>Period 9</v>
          </cell>
        </row>
        <row r="3524">
          <cell r="A3524">
            <v>45041</v>
          </cell>
          <cell r="B3524" t="str">
            <v>P9 W3</v>
          </cell>
          <cell r="C3524" t="str">
            <v>FY23</v>
          </cell>
          <cell r="D3524" t="str">
            <v>Period 9</v>
          </cell>
        </row>
        <row r="3525">
          <cell r="A3525">
            <v>45042</v>
          </cell>
          <cell r="B3525" t="str">
            <v>P9 W3</v>
          </cell>
          <cell r="C3525" t="str">
            <v>FY23</v>
          </cell>
          <cell r="D3525" t="str">
            <v>Period 9</v>
          </cell>
        </row>
        <row r="3526">
          <cell r="A3526">
            <v>45043</v>
          </cell>
          <cell r="B3526" t="str">
            <v>P9 W3</v>
          </cell>
          <cell r="C3526" t="str">
            <v>FY23</v>
          </cell>
          <cell r="D3526" t="str">
            <v>Period 9</v>
          </cell>
        </row>
        <row r="3527">
          <cell r="A3527">
            <v>45044</v>
          </cell>
          <cell r="B3527" t="str">
            <v>P9 W3</v>
          </cell>
          <cell r="C3527" t="str">
            <v>FY23</v>
          </cell>
          <cell r="D3527" t="str">
            <v>Period 9</v>
          </cell>
        </row>
        <row r="3528">
          <cell r="A3528">
            <v>45045</v>
          </cell>
          <cell r="B3528" t="str">
            <v>P9 W3</v>
          </cell>
          <cell r="C3528" t="str">
            <v>FY23</v>
          </cell>
          <cell r="D3528" t="str">
            <v>Period 9</v>
          </cell>
        </row>
        <row r="3529">
          <cell r="A3529">
            <v>45046</v>
          </cell>
          <cell r="B3529" t="str">
            <v>P9 W3</v>
          </cell>
          <cell r="C3529" t="str">
            <v>FY23</v>
          </cell>
          <cell r="D3529" t="str">
            <v>Period 9</v>
          </cell>
        </row>
        <row r="3530">
          <cell r="A3530">
            <v>45047</v>
          </cell>
          <cell r="B3530" t="str">
            <v>P9 W4</v>
          </cell>
          <cell r="C3530" t="str">
            <v>FY23</v>
          </cell>
          <cell r="D3530" t="str">
            <v>Period 9</v>
          </cell>
        </row>
        <row r="3531">
          <cell r="A3531">
            <v>45048</v>
          </cell>
          <cell r="B3531" t="str">
            <v>P9 W4</v>
          </cell>
          <cell r="C3531" t="str">
            <v>FY23</v>
          </cell>
          <cell r="D3531" t="str">
            <v>Period 9</v>
          </cell>
        </row>
        <row r="3532">
          <cell r="A3532">
            <v>45049</v>
          </cell>
          <cell r="B3532" t="str">
            <v>P9 W4</v>
          </cell>
          <cell r="C3532" t="str">
            <v>FY23</v>
          </cell>
          <cell r="D3532" t="str">
            <v>Period 9</v>
          </cell>
        </row>
        <row r="3533">
          <cell r="A3533">
            <v>45050</v>
          </cell>
          <cell r="B3533" t="str">
            <v>P9 W4</v>
          </cell>
          <cell r="C3533" t="str">
            <v>FY23</v>
          </cell>
          <cell r="D3533" t="str">
            <v>Period 9</v>
          </cell>
        </row>
        <row r="3534">
          <cell r="A3534">
            <v>45051</v>
          </cell>
          <cell r="B3534" t="str">
            <v>P9 W4</v>
          </cell>
          <cell r="C3534" t="str">
            <v>FY23</v>
          </cell>
          <cell r="D3534" t="str">
            <v>Period 9</v>
          </cell>
        </row>
        <row r="3535">
          <cell r="A3535">
            <v>45052</v>
          </cell>
          <cell r="B3535" t="str">
            <v>P9 W4</v>
          </cell>
          <cell r="C3535" t="str">
            <v>FY23</v>
          </cell>
          <cell r="D3535" t="str">
            <v>Period 9</v>
          </cell>
        </row>
        <row r="3536">
          <cell r="A3536">
            <v>45053</v>
          </cell>
          <cell r="B3536" t="str">
            <v>P9 W4</v>
          </cell>
          <cell r="C3536" t="str">
            <v>FY23</v>
          </cell>
          <cell r="D3536" t="str">
            <v>Period 9</v>
          </cell>
        </row>
        <row r="3537">
          <cell r="A3537">
            <v>45054</v>
          </cell>
          <cell r="B3537" t="str">
            <v>P10 W1</v>
          </cell>
          <cell r="C3537" t="str">
            <v>FY23</v>
          </cell>
          <cell r="D3537" t="str">
            <v>Period 10</v>
          </cell>
        </row>
        <row r="3538">
          <cell r="A3538">
            <v>45055</v>
          </cell>
          <cell r="B3538" t="str">
            <v>P10 W1</v>
          </cell>
          <cell r="C3538" t="str">
            <v>FY23</v>
          </cell>
          <cell r="D3538" t="str">
            <v>Period 10</v>
          </cell>
        </row>
        <row r="3539">
          <cell r="A3539">
            <v>45056</v>
          </cell>
          <cell r="B3539" t="str">
            <v>P10 W1</v>
          </cell>
          <cell r="C3539" t="str">
            <v>FY23</v>
          </cell>
          <cell r="D3539" t="str">
            <v>Period 10</v>
          </cell>
        </row>
        <row r="3540">
          <cell r="A3540">
            <v>45057</v>
          </cell>
          <cell r="B3540" t="str">
            <v>P10 W1</v>
          </cell>
          <cell r="C3540" t="str">
            <v>FY23</v>
          </cell>
          <cell r="D3540" t="str">
            <v>Period 10</v>
          </cell>
        </row>
        <row r="3541">
          <cell r="A3541">
            <v>45058</v>
          </cell>
          <cell r="B3541" t="str">
            <v>P10 W1</v>
          </cell>
          <cell r="C3541" t="str">
            <v>FY23</v>
          </cell>
          <cell r="D3541" t="str">
            <v>Period 10</v>
          </cell>
        </row>
        <row r="3542">
          <cell r="A3542">
            <v>45059</v>
          </cell>
          <cell r="B3542" t="str">
            <v>P10 W1</v>
          </cell>
          <cell r="C3542" t="str">
            <v>FY23</v>
          </cell>
          <cell r="D3542" t="str">
            <v>Period 10</v>
          </cell>
        </row>
        <row r="3543">
          <cell r="A3543">
            <v>45060</v>
          </cell>
          <cell r="B3543" t="str">
            <v>P10 W1</v>
          </cell>
          <cell r="C3543" t="str">
            <v>FY23</v>
          </cell>
          <cell r="D3543" t="str">
            <v>Period 10</v>
          </cell>
        </row>
        <row r="3544">
          <cell r="A3544">
            <v>45061</v>
          </cell>
          <cell r="B3544" t="str">
            <v>P10 W2</v>
          </cell>
          <cell r="C3544" t="str">
            <v>FY23</v>
          </cell>
          <cell r="D3544" t="str">
            <v>Period 10</v>
          </cell>
        </row>
        <row r="3545">
          <cell r="A3545">
            <v>45062</v>
          </cell>
          <cell r="B3545" t="str">
            <v>P10 W2</v>
          </cell>
          <cell r="C3545" t="str">
            <v>FY23</v>
          </cell>
          <cell r="D3545" t="str">
            <v>Period 10</v>
          </cell>
        </row>
        <row r="3546">
          <cell r="A3546">
            <v>45063</v>
          </cell>
          <cell r="B3546" t="str">
            <v>P10 W2</v>
          </cell>
          <cell r="C3546" t="str">
            <v>FY23</v>
          </cell>
          <cell r="D3546" t="str">
            <v>Period 10</v>
          </cell>
        </row>
        <row r="3547">
          <cell r="A3547">
            <v>45064</v>
          </cell>
          <cell r="B3547" t="str">
            <v>P10 W2</v>
          </cell>
          <cell r="C3547" t="str">
            <v>FY23</v>
          </cell>
          <cell r="D3547" t="str">
            <v>Period 10</v>
          </cell>
        </row>
        <row r="3548">
          <cell r="A3548">
            <v>45065</v>
          </cell>
          <cell r="B3548" t="str">
            <v>P10 W2</v>
          </cell>
          <cell r="C3548" t="str">
            <v>FY23</v>
          </cell>
          <cell r="D3548" t="str">
            <v>Period 10</v>
          </cell>
        </row>
        <row r="3549">
          <cell r="A3549">
            <v>45066</v>
          </cell>
          <cell r="B3549" t="str">
            <v>P10 W2</v>
          </cell>
          <cell r="C3549" t="str">
            <v>FY23</v>
          </cell>
          <cell r="D3549" t="str">
            <v>Period 10</v>
          </cell>
        </row>
        <row r="3550">
          <cell r="A3550">
            <v>45067</v>
          </cell>
          <cell r="B3550" t="str">
            <v>P10 W2</v>
          </cell>
          <cell r="C3550" t="str">
            <v>FY23</v>
          </cell>
          <cell r="D3550" t="str">
            <v>Period 10</v>
          </cell>
        </row>
        <row r="3551">
          <cell r="A3551">
            <v>45068</v>
          </cell>
          <cell r="B3551" t="str">
            <v>P10 W3</v>
          </cell>
          <cell r="C3551" t="str">
            <v>FY23</v>
          </cell>
          <cell r="D3551" t="str">
            <v>Period 10</v>
          </cell>
        </row>
        <row r="3552">
          <cell r="A3552">
            <v>45069</v>
          </cell>
          <cell r="B3552" t="str">
            <v>P10 W3</v>
          </cell>
          <cell r="C3552" t="str">
            <v>FY23</v>
          </cell>
          <cell r="D3552" t="str">
            <v>Period 10</v>
          </cell>
        </row>
        <row r="3553">
          <cell r="A3553">
            <v>45070</v>
          </cell>
          <cell r="B3553" t="str">
            <v>P10 W3</v>
          </cell>
          <cell r="C3553" t="str">
            <v>FY23</v>
          </cell>
          <cell r="D3553" t="str">
            <v>Period 10</v>
          </cell>
        </row>
        <row r="3554">
          <cell r="A3554">
            <v>45071</v>
          </cell>
          <cell r="B3554" t="str">
            <v>P10 W3</v>
          </cell>
          <cell r="C3554" t="str">
            <v>FY23</v>
          </cell>
          <cell r="D3554" t="str">
            <v>Period 10</v>
          </cell>
        </row>
        <row r="3555">
          <cell r="A3555">
            <v>45072</v>
          </cell>
          <cell r="B3555" t="str">
            <v>P10 W3</v>
          </cell>
          <cell r="C3555" t="str">
            <v>FY23</v>
          </cell>
          <cell r="D3555" t="str">
            <v>Period 10</v>
          </cell>
        </row>
        <row r="3556">
          <cell r="A3556">
            <v>45073</v>
          </cell>
          <cell r="B3556" t="str">
            <v>P10 W3</v>
          </cell>
          <cell r="C3556" t="str">
            <v>FY23</v>
          </cell>
          <cell r="D3556" t="str">
            <v>Period 10</v>
          </cell>
        </row>
        <row r="3557">
          <cell r="A3557">
            <v>45074</v>
          </cell>
          <cell r="B3557" t="str">
            <v>P10 W3</v>
          </cell>
          <cell r="C3557" t="str">
            <v>FY23</v>
          </cell>
          <cell r="D3557" t="str">
            <v>Period 10</v>
          </cell>
        </row>
        <row r="3558">
          <cell r="A3558">
            <v>45075</v>
          </cell>
          <cell r="B3558" t="str">
            <v>P10 W4</v>
          </cell>
          <cell r="C3558" t="str">
            <v>FY23</v>
          </cell>
          <cell r="D3558" t="str">
            <v>Period 10</v>
          </cell>
        </row>
        <row r="3559">
          <cell r="A3559">
            <v>45076</v>
          </cell>
          <cell r="B3559" t="str">
            <v>P10 W4</v>
          </cell>
          <cell r="C3559" t="str">
            <v>FY23</v>
          </cell>
          <cell r="D3559" t="str">
            <v>Period 10</v>
          </cell>
        </row>
        <row r="3560">
          <cell r="A3560">
            <v>45077</v>
          </cell>
          <cell r="B3560" t="str">
            <v>P10 W4</v>
          </cell>
          <cell r="C3560" t="str">
            <v>FY23</v>
          </cell>
          <cell r="D3560" t="str">
            <v>Period 10</v>
          </cell>
        </row>
        <row r="3561">
          <cell r="A3561">
            <v>45078</v>
          </cell>
          <cell r="B3561" t="str">
            <v>P10 W4</v>
          </cell>
          <cell r="C3561" t="str">
            <v>FY23</v>
          </cell>
          <cell r="D3561" t="str">
            <v>Period 10</v>
          </cell>
        </row>
        <row r="3562">
          <cell r="A3562">
            <v>45079</v>
          </cell>
          <cell r="B3562" t="str">
            <v>P10 W4</v>
          </cell>
          <cell r="C3562" t="str">
            <v>FY23</v>
          </cell>
          <cell r="D3562" t="str">
            <v>Period 10</v>
          </cell>
        </row>
        <row r="3563">
          <cell r="A3563">
            <v>45080</v>
          </cell>
          <cell r="B3563" t="str">
            <v>P10 W4</v>
          </cell>
          <cell r="C3563" t="str">
            <v>FY23</v>
          </cell>
          <cell r="D3563" t="str">
            <v>Period 10</v>
          </cell>
        </row>
        <row r="3564">
          <cell r="A3564">
            <v>45081</v>
          </cell>
          <cell r="B3564" t="str">
            <v>P10 W4</v>
          </cell>
          <cell r="C3564" t="str">
            <v>FY23</v>
          </cell>
          <cell r="D3564" t="str">
            <v>Period 10</v>
          </cell>
        </row>
        <row r="3565">
          <cell r="A3565">
            <v>45082</v>
          </cell>
          <cell r="B3565" t="str">
            <v>P11 W1</v>
          </cell>
          <cell r="C3565" t="str">
            <v>FY23</v>
          </cell>
          <cell r="D3565" t="str">
            <v>Period 11</v>
          </cell>
        </row>
        <row r="3566">
          <cell r="A3566">
            <v>45083</v>
          </cell>
          <cell r="B3566" t="str">
            <v>P11 W1</v>
          </cell>
          <cell r="C3566" t="str">
            <v>FY23</v>
          </cell>
          <cell r="D3566" t="str">
            <v>Period 11</v>
          </cell>
        </row>
        <row r="3567">
          <cell r="A3567">
            <v>45084</v>
          </cell>
          <cell r="B3567" t="str">
            <v>P11 W1</v>
          </cell>
          <cell r="C3567" t="str">
            <v>FY23</v>
          </cell>
          <cell r="D3567" t="str">
            <v>Period 11</v>
          </cell>
        </row>
        <row r="3568">
          <cell r="A3568">
            <v>45085</v>
          </cell>
          <cell r="B3568" t="str">
            <v>P11 W1</v>
          </cell>
          <cell r="C3568" t="str">
            <v>FY23</v>
          </cell>
          <cell r="D3568" t="str">
            <v>Period 11</v>
          </cell>
        </row>
        <row r="3569">
          <cell r="A3569">
            <v>45086</v>
          </cell>
          <cell r="B3569" t="str">
            <v>P11 W1</v>
          </cell>
          <cell r="C3569" t="str">
            <v>FY23</v>
          </cell>
          <cell r="D3569" t="str">
            <v>Period 11</v>
          </cell>
        </row>
        <row r="3570">
          <cell r="A3570">
            <v>45087</v>
          </cell>
          <cell r="B3570" t="str">
            <v>P11 W1</v>
          </cell>
          <cell r="C3570" t="str">
            <v>FY23</v>
          </cell>
          <cell r="D3570" t="str">
            <v>Period 11</v>
          </cell>
        </row>
        <row r="3571">
          <cell r="A3571">
            <v>45088</v>
          </cell>
          <cell r="B3571" t="str">
            <v>P11 W1</v>
          </cell>
          <cell r="C3571" t="str">
            <v>FY23</v>
          </cell>
          <cell r="D3571" t="str">
            <v>Period 11</v>
          </cell>
        </row>
        <row r="3572">
          <cell r="A3572">
            <v>45089</v>
          </cell>
          <cell r="B3572" t="str">
            <v>P11 W2</v>
          </cell>
          <cell r="C3572" t="str">
            <v>FY23</v>
          </cell>
          <cell r="D3572" t="str">
            <v>Period 11</v>
          </cell>
        </row>
        <row r="3573">
          <cell r="A3573">
            <v>45090</v>
          </cell>
          <cell r="B3573" t="str">
            <v>P11 W2</v>
          </cell>
          <cell r="C3573" t="str">
            <v>FY23</v>
          </cell>
          <cell r="D3573" t="str">
            <v>Period 11</v>
          </cell>
        </row>
        <row r="3574">
          <cell r="A3574">
            <v>45091</v>
          </cell>
          <cell r="B3574" t="str">
            <v>P11 W2</v>
          </cell>
          <cell r="C3574" t="str">
            <v>FY23</v>
          </cell>
          <cell r="D3574" t="str">
            <v>Period 11</v>
          </cell>
        </row>
        <row r="3575">
          <cell r="A3575">
            <v>45092</v>
          </cell>
          <cell r="B3575" t="str">
            <v>P11 W2</v>
          </cell>
          <cell r="C3575" t="str">
            <v>FY23</v>
          </cell>
          <cell r="D3575" t="str">
            <v>Period 11</v>
          </cell>
        </row>
        <row r="3576">
          <cell r="A3576">
            <v>45093</v>
          </cell>
          <cell r="B3576" t="str">
            <v>P11 W2</v>
          </cell>
          <cell r="C3576" t="str">
            <v>FY23</v>
          </cell>
          <cell r="D3576" t="str">
            <v>Period 11</v>
          </cell>
        </row>
        <row r="3577">
          <cell r="A3577">
            <v>45094</v>
          </cell>
          <cell r="B3577" t="str">
            <v>P11 W2</v>
          </cell>
          <cell r="C3577" t="str">
            <v>FY23</v>
          </cell>
          <cell r="D3577" t="str">
            <v>Period 11</v>
          </cell>
        </row>
        <row r="3578">
          <cell r="A3578">
            <v>45095</v>
          </cell>
          <cell r="B3578" t="str">
            <v>P11 W2</v>
          </cell>
          <cell r="C3578" t="str">
            <v>FY23</v>
          </cell>
          <cell r="D3578" t="str">
            <v>Period 11</v>
          </cell>
        </row>
        <row r="3579">
          <cell r="A3579">
            <v>45096</v>
          </cell>
          <cell r="B3579" t="str">
            <v>P11 W3</v>
          </cell>
          <cell r="C3579" t="str">
            <v>FY23</v>
          </cell>
          <cell r="D3579" t="str">
            <v>Period 11</v>
          </cell>
        </row>
        <row r="3580">
          <cell r="A3580">
            <v>45097</v>
          </cell>
          <cell r="B3580" t="str">
            <v>P11 W3</v>
          </cell>
          <cell r="C3580" t="str">
            <v>FY23</v>
          </cell>
          <cell r="D3580" t="str">
            <v>Period 11</v>
          </cell>
        </row>
        <row r="3581">
          <cell r="A3581">
            <v>45098</v>
          </cell>
          <cell r="B3581" t="str">
            <v>P11 W3</v>
          </cell>
          <cell r="C3581" t="str">
            <v>FY23</v>
          </cell>
          <cell r="D3581" t="str">
            <v>Period 11</v>
          </cell>
        </row>
        <row r="3582">
          <cell r="A3582">
            <v>45099</v>
          </cell>
          <cell r="B3582" t="str">
            <v>P11 W3</v>
          </cell>
          <cell r="C3582" t="str">
            <v>FY23</v>
          </cell>
          <cell r="D3582" t="str">
            <v>Period 11</v>
          </cell>
        </row>
        <row r="3583">
          <cell r="A3583">
            <v>45100</v>
          </cell>
          <cell r="B3583" t="str">
            <v>P11 W3</v>
          </cell>
          <cell r="C3583" t="str">
            <v>FY23</v>
          </cell>
          <cell r="D3583" t="str">
            <v>Period 11</v>
          </cell>
        </row>
        <row r="3584">
          <cell r="A3584">
            <v>45101</v>
          </cell>
          <cell r="B3584" t="str">
            <v>P11 W3</v>
          </cell>
          <cell r="C3584" t="str">
            <v>FY23</v>
          </cell>
          <cell r="D3584" t="str">
            <v>Period 11</v>
          </cell>
        </row>
        <row r="3585">
          <cell r="A3585">
            <v>45102</v>
          </cell>
          <cell r="B3585" t="str">
            <v>P11 W3</v>
          </cell>
          <cell r="C3585" t="str">
            <v>FY23</v>
          </cell>
          <cell r="D3585" t="str">
            <v>Period 11</v>
          </cell>
        </row>
        <row r="3586">
          <cell r="A3586">
            <v>45103</v>
          </cell>
          <cell r="B3586" t="str">
            <v>P11 W4</v>
          </cell>
          <cell r="C3586" t="str">
            <v>FY23</v>
          </cell>
          <cell r="D3586" t="str">
            <v>Period 11</v>
          </cell>
        </row>
        <row r="3587">
          <cell r="A3587">
            <v>45104</v>
          </cell>
          <cell r="B3587" t="str">
            <v>P11 W4</v>
          </cell>
          <cell r="C3587" t="str">
            <v>FY23</v>
          </cell>
          <cell r="D3587" t="str">
            <v>Period 11</v>
          </cell>
        </row>
        <row r="3588">
          <cell r="A3588">
            <v>45105</v>
          </cell>
          <cell r="B3588" t="str">
            <v>P11 W4</v>
          </cell>
          <cell r="C3588" t="str">
            <v>FY23</v>
          </cell>
          <cell r="D3588" t="str">
            <v>Period 11</v>
          </cell>
        </row>
        <row r="3589">
          <cell r="A3589">
            <v>45106</v>
          </cell>
          <cell r="B3589" t="str">
            <v>P11 W4</v>
          </cell>
          <cell r="C3589" t="str">
            <v>FY23</v>
          </cell>
          <cell r="D3589" t="str">
            <v>Period 11</v>
          </cell>
        </row>
        <row r="3590">
          <cell r="A3590">
            <v>45107</v>
          </cell>
          <cell r="B3590" t="str">
            <v>P11 W4</v>
          </cell>
          <cell r="C3590" t="str">
            <v>FY23</v>
          </cell>
          <cell r="D3590" t="str">
            <v>Period 11</v>
          </cell>
        </row>
        <row r="3591">
          <cell r="A3591">
            <v>45108</v>
          </cell>
          <cell r="B3591" t="str">
            <v>P11 W4</v>
          </cell>
          <cell r="C3591" t="str">
            <v>FY23</v>
          </cell>
          <cell r="D3591" t="str">
            <v>Period 11</v>
          </cell>
        </row>
        <row r="3592">
          <cell r="A3592">
            <v>45109</v>
          </cell>
          <cell r="B3592" t="str">
            <v>P11 W4</v>
          </cell>
          <cell r="C3592" t="str">
            <v>FY23</v>
          </cell>
          <cell r="D3592" t="str">
            <v>Period 11</v>
          </cell>
        </row>
        <row r="3593">
          <cell r="A3593">
            <v>45110</v>
          </cell>
          <cell r="B3593" t="str">
            <v>P12 W1</v>
          </cell>
          <cell r="C3593" t="str">
            <v>FY23</v>
          </cell>
          <cell r="D3593" t="str">
            <v>Period 12</v>
          </cell>
        </row>
        <row r="3594">
          <cell r="A3594">
            <v>45111</v>
          </cell>
          <cell r="B3594" t="str">
            <v>P12 W1</v>
          </cell>
          <cell r="C3594" t="str">
            <v>FY23</v>
          </cell>
          <cell r="D3594" t="str">
            <v>Period 12</v>
          </cell>
        </row>
        <row r="3595">
          <cell r="A3595">
            <v>45112</v>
          </cell>
          <cell r="B3595" t="str">
            <v>P12 W1</v>
          </cell>
          <cell r="C3595" t="str">
            <v>FY23</v>
          </cell>
          <cell r="D3595" t="str">
            <v>Period 12</v>
          </cell>
        </row>
        <row r="3596">
          <cell r="A3596">
            <v>45113</v>
          </cell>
          <cell r="B3596" t="str">
            <v>P12 W1</v>
          </cell>
          <cell r="C3596" t="str">
            <v>FY23</v>
          </cell>
          <cell r="D3596" t="str">
            <v>Period 12</v>
          </cell>
        </row>
        <row r="3597">
          <cell r="A3597">
            <v>45114</v>
          </cell>
          <cell r="B3597" t="str">
            <v>P12 W1</v>
          </cell>
          <cell r="C3597" t="str">
            <v>FY23</v>
          </cell>
          <cell r="D3597" t="str">
            <v>Period 12</v>
          </cell>
        </row>
        <row r="3598">
          <cell r="A3598">
            <v>45115</v>
          </cell>
          <cell r="B3598" t="str">
            <v>P12 W1</v>
          </cell>
          <cell r="C3598" t="str">
            <v>FY23</v>
          </cell>
          <cell r="D3598" t="str">
            <v>Period 12</v>
          </cell>
        </row>
        <row r="3599">
          <cell r="A3599">
            <v>45116</v>
          </cell>
          <cell r="B3599" t="str">
            <v>P12 W1</v>
          </cell>
          <cell r="C3599" t="str">
            <v>FY23</v>
          </cell>
          <cell r="D3599" t="str">
            <v>Period 12</v>
          </cell>
        </row>
        <row r="3600">
          <cell r="A3600">
            <v>45117</v>
          </cell>
          <cell r="B3600" t="str">
            <v>P12 W2</v>
          </cell>
          <cell r="C3600" t="str">
            <v>FY23</v>
          </cell>
          <cell r="D3600" t="str">
            <v>Period 12</v>
          </cell>
        </row>
        <row r="3601">
          <cell r="A3601">
            <v>45118</v>
          </cell>
          <cell r="B3601" t="str">
            <v>P12 W2</v>
          </cell>
          <cell r="C3601" t="str">
            <v>FY23</v>
          </cell>
          <cell r="D3601" t="str">
            <v>Period 12</v>
          </cell>
        </row>
        <row r="3602">
          <cell r="A3602">
            <v>45119</v>
          </cell>
          <cell r="B3602" t="str">
            <v>P12 W2</v>
          </cell>
          <cell r="C3602" t="str">
            <v>FY23</v>
          </cell>
          <cell r="D3602" t="str">
            <v>Period 12</v>
          </cell>
        </row>
        <row r="3603">
          <cell r="A3603">
            <v>45120</v>
          </cell>
          <cell r="B3603" t="str">
            <v>P12 W2</v>
          </cell>
          <cell r="C3603" t="str">
            <v>FY23</v>
          </cell>
          <cell r="D3603" t="str">
            <v>Period 12</v>
          </cell>
        </row>
        <row r="3604">
          <cell r="A3604">
            <v>45121</v>
          </cell>
          <cell r="B3604" t="str">
            <v>P12 W2</v>
          </cell>
          <cell r="C3604" t="str">
            <v>FY23</v>
          </cell>
          <cell r="D3604" t="str">
            <v>Period 12</v>
          </cell>
        </row>
        <row r="3605">
          <cell r="A3605">
            <v>45122</v>
          </cell>
          <cell r="B3605" t="str">
            <v>P12 W2</v>
          </cell>
          <cell r="C3605" t="str">
            <v>FY23</v>
          </cell>
          <cell r="D3605" t="str">
            <v>Period 12</v>
          </cell>
        </row>
        <row r="3606">
          <cell r="A3606">
            <v>45123</v>
          </cell>
          <cell r="B3606" t="str">
            <v>P12 W2</v>
          </cell>
          <cell r="C3606" t="str">
            <v>FY23</v>
          </cell>
          <cell r="D3606" t="str">
            <v>Period 12</v>
          </cell>
        </row>
        <row r="3607">
          <cell r="A3607">
            <v>45124</v>
          </cell>
          <cell r="B3607" t="str">
            <v>P12 W3</v>
          </cell>
          <cell r="C3607" t="str">
            <v>FY23</v>
          </cell>
          <cell r="D3607" t="str">
            <v>Period 12</v>
          </cell>
        </row>
        <row r="3608">
          <cell r="A3608">
            <v>45125</v>
          </cell>
          <cell r="B3608" t="str">
            <v>P12 W3</v>
          </cell>
          <cell r="C3608" t="str">
            <v>FY23</v>
          </cell>
          <cell r="D3608" t="str">
            <v>Period 12</v>
          </cell>
        </row>
        <row r="3609">
          <cell r="A3609">
            <v>45126</v>
          </cell>
          <cell r="B3609" t="str">
            <v>P12 W3</v>
          </cell>
          <cell r="C3609" t="str">
            <v>FY23</v>
          </cell>
          <cell r="D3609" t="str">
            <v>Period 12</v>
          </cell>
        </row>
        <row r="3610">
          <cell r="A3610">
            <v>45127</v>
          </cell>
          <cell r="B3610" t="str">
            <v>P12 W3</v>
          </cell>
          <cell r="C3610" t="str">
            <v>FY23</v>
          </cell>
          <cell r="D3610" t="str">
            <v>Period 12</v>
          </cell>
        </row>
        <row r="3611">
          <cell r="A3611">
            <v>45128</v>
          </cell>
          <cell r="B3611" t="str">
            <v>P12 W3</v>
          </cell>
          <cell r="C3611" t="str">
            <v>FY23</v>
          </cell>
          <cell r="D3611" t="str">
            <v>Period 12</v>
          </cell>
        </row>
        <row r="3612">
          <cell r="A3612">
            <v>45129</v>
          </cell>
          <cell r="B3612" t="str">
            <v>P12 W3</v>
          </cell>
          <cell r="C3612" t="str">
            <v>FY23</v>
          </cell>
          <cell r="D3612" t="str">
            <v>Period 12</v>
          </cell>
        </row>
        <row r="3613">
          <cell r="A3613">
            <v>45130</v>
          </cell>
          <cell r="B3613" t="str">
            <v>P12 W3</v>
          </cell>
          <cell r="C3613" t="str">
            <v>FY23</v>
          </cell>
          <cell r="D3613" t="str">
            <v>Period 12</v>
          </cell>
        </row>
        <row r="3614">
          <cell r="A3614">
            <v>45131</v>
          </cell>
          <cell r="B3614" t="str">
            <v>P12 W4</v>
          </cell>
          <cell r="C3614" t="str">
            <v>FY23</v>
          </cell>
          <cell r="D3614" t="str">
            <v>Period 12</v>
          </cell>
        </row>
        <row r="3615">
          <cell r="A3615">
            <v>45132</v>
          </cell>
          <cell r="B3615" t="str">
            <v>P12 W4</v>
          </cell>
          <cell r="C3615" t="str">
            <v>FY23</v>
          </cell>
          <cell r="D3615" t="str">
            <v>Period 12</v>
          </cell>
        </row>
        <row r="3616">
          <cell r="A3616">
            <v>45133</v>
          </cell>
          <cell r="B3616" t="str">
            <v>P12 W4</v>
          </cell>
          <cell r="C3616" t="str">
            <v>FY23</v>
          </cell>
          <cell r="D3616" t="str">
            <v>Period 12</v>
          </cell>
        </row>
        <row r="3617">
          <cell r="A3617">
            <v>45134</v>
          </cell>
          <cell r="B3617" t="str">
            <v>P12 W4</v>
          </cell>
          <cell r="C3617" t="str">
            <v>FY23</v>
          </cell>
          <cell r="D3617" t="str">
            <v>Period 12</v>
          </cell>
        </row>
        <row r="3618">
          <cell r="A3618">
            <v>45135</v>
          </cell>
          <cell r="B3618" t="str">
            <v>P12 W4</v>
          </cell>
          <cell r="C3618" t="str">
            <v>FY23</v>
          </cell>
          <cell r="D3618" t="str">
            <v>Period 12</v>
          </cell>
        </row>
        <row r="3619">
          <cell r="A3619">
            <v>45136</v>
          </cell>
          <cell r="B3619" t="str">
            <v>P12 W4</v>
          </cell>
          <cell r="C3619" t="str">
            <v>FY23</v>
          </cell>
          <cell r="D3619" t="str">
            <v>Period 12</v>
          </cell>
        </row>
        <row r="3620">
          <cell r="A3620">
            <v>45137</v>
          </cell>
          <cell r="B3620" t="str">
            <v>P12 W4</v>
          </cell>
          <cell r="C3620" t="str">
            <v>FY23</v>
          </cell>
          <cell r="D3620" t="str">
            <v>Period 12</v>
          </cell>
        </row>
        <row r="3621">
          <cell r="A3621">
            <v>45138</v>
          </cell>
          <cell r="B3621" t="str">
            <v>P13 W1</v>
          </cell>
          <cell r="C3621" t="str">
            <v>FY23</v>
          </cell>
          <cell r="D3621" t="str">
            <v>Period 13</v>
          </cell>
        </row>
        <row r="3622">
          <cell r="A3622">
            <v>45139</v>
          </cell>
          <cell r="B3622" t="str">
            <v>P13 W1</v>
          </cell>
          <cell r="C3622" t="str">
            <v>FY23</v>
          </cell>
          <cell r="D3622" t="str">
            <v>Period 13</v>
          </cell>
        </row>
        <row r="3623">
          <cell r="A3623">
            <v>45140</v>
          </cell>
          <cell r="B3623" t="str">
            <v>P13 W1</v>
          </cell>
          <cell r="C3623" t="str">
            <v>FY23</v>
          </cell>
          <cell r="D3623" t="str">
            <v>Period 13</v>
          </cell>
        </row>
        <row r="3624">
          <cell r="A3624">
            <v>45141</v>
          </cell>
          <cell r="B3624" t="str">
            <v>P13 W1</v>
          </cell>
          <cell r="C3624" t="str">
            <v>FY23</v>
          </cell>
          <cell r="D3624" t="str">
            <v>Period 13</v>
          </cell>
        </row>
        <row r="3625">
          <cell r="A3625">
            <v>45142</v>
          </cell>
          <cell r="B3625" t="str">
            <v>P13 W1</v>
          </cell>
          <cell r="C3625" t="str">
            <v>FY23</v>
          </cell>
          <cell r="D3625" t="str">
            <v>Period 13</v>
          </cell>
        </row>
        <row r="3626">
          <cell r="A3626">
            <v>45143</v>
          </cell>
          <cell r="B3626" t="str">
            <v>P13 W1</v>
          </cell>
          <cell r="C3626" t="str">
            <v>FY23</v>
          </cell>
          <cell r="D3626" t="str">
            <v>Period 13</v>
          </cell>
        </row>
        <row r="3627">
          <cell r="A3627">
            <v>45144</v>
          </cell>
          <cell r="B3627" t="str">
            <v>P13 W1</v>
          </cell>
          <cell r="C3627" t="str">
            <v>FY23</v>
          </cell>
          <cell r="D3627" t="str">
            <v>Period 13</v>
          </cell>
        </row>
        <row r="3628">
          <cell r="A3628">
            <v>45145</v>
          </cell>
          <cell r="B3628" t="str">
            <v>P13 W2</v>
          </cell>
          <cell r="C3628" t="str">
            <v>FY23</v>
          </cell>
          <cell r="D3628" t="str">
            <v>Period 13</v>
          </cell>
        </row>
        <row r="3629">
          <cell r="A3629">
            <v>45146</v>
          </cell>
          <cell r="B3629" t="str">
            <v>P13 W2</v>
          </cell>
          <cell r="C3629" t="str">
            <v>FY23</v>
          </cell>
          <cell r="D3629" t="str">
            <v>Period 13</v>
          </cell>
        </row>
        <row r="3630">
          <cell r="A3630">
            <v>45147</v>
          </cell>
          <cell r="B3630" t="str">
            <v>P13 W2</v>
          </cell>
          <cell r="C3630" t="str">
            <v>FY23</v>
          </cell>
          <cell r="D3630" t="str">
            <v>Period 13</v>
          </cell>
        </row>
        <row r="3631">
          <cell r="A3631">
            <v>45148</v>
          </cell>
          <cell r="B3631" t="str">
            <v>P13 W2</v>
          </cell>
          <cell r="C3631" t="str">
            <v>FY23</v>
          </cell>
          <cell r="D3631" t="str">
            <v>Period 13</v>
          </cell>
        </row>
        <row r="3632">
          <cell r="A3632">
            <v>45149</v>
          </cell>
          <cell r="B3632" t="str">
            <v>P13 W2</v>
          </cell>
          <cell r="C3632" t="str">
            <v>FY23</v>
          </cell>
          <cell r="D3632" t="str">
            <v>Period 13</v>
          </cell>
        </row>
        <row r="3633">
          <cell r="A3633">
            <v>45150</v>
          </cell>
          <cell r="B3633" t="str">
            <v>P13 W2</v>
          </cell>
          <cell r="C3633" t="str">
            <v>FY23</v>
          </cell>
          <cell r="D3633" t="str">
            <v>Period 13</v>
          </cell>
        </row>
        <row r="3634">
          <cell r="A3634">
            <v>45151</v>
          </cell>
          <cell r="B3634" t="str">
            <v>P13 W2</v>
          </cell>
          <cell r="C3634" t="str">
            <v>FY23</v>
          </cell>
          <cell r="D3634" t="str">
            <v>Period 13</v>
          </cell>
        </row>
        <row r="3635">
          <cell r="A3635">
            <v>45152</v>
          </cell>
          <cell r="B3635" t="str">
            <v>P13 W3</v>
          </cell>
          <cell r="C3635" t="str">
            <v>FY23</v>
          </cell>
          <cell r="D3635" t="str">
            <v>Period 13</v>
          </cell>
        </row>
        <row r="3636">
          <cell r="A3636">
            <v>45153</v>
          </cell>
          <cell r="B3636" t="str">
            <v>P13 W3</v>
          </cell>
          <cell r="C3636" t="str">
            <v>FY23</v>
          </cell>
          <cell r="D3636" t="str">
            <v>Period 13</v>
          </cell>
        </row>
        <row r="3637">
          <cell r="A3637">
            <v>45154</v>
          </cell>
          <cell r="B3637" t="str">
            <v>P13 W3</v>
          </cell>
          <cell r="C3637" t="str">
            <v>FY23</v>
          </cell>
          <cell r="D3637" t="str">
            <v>Period 13</v>
          </cell>
        </row>
        <row r="3638">
          <cell r="A3638">
            <v>45155</v>
          </cell>
          <cell r="B3638" t="str">
            <v>P13 W3</v>
          </cell>
          <cell r="C3638" t="str">
            <v>FY23</v>
          </cell>
          <cell r="D3638" t="str">
            <v>Period 13</v>
          </cell>
        </row>
        <row r="3639">
          <cell r="A3639">
            <v>45156</v>
          </cell>
          <cell r="B3639" t="str">
            <v>P13 W3</v>
          </cell>
          <cell r="C3639" t="str">
            <v>FY23</v>
          </cell>
          <cell r="D3639" t="str">
            <v>Period 13</v>
          </cell>
        </row>
        <row r="3640">
          <cell r="A3640">
            <v>45157</v>
          </cell>
          <cell r="B3640" t="str">
            <v>P13 W3</v>
          </cell>
          <cell r="C3640" t="str">
            <v>FY23</v>
          </cell>
          <cell r="D3640" t="str">
            <v>Period 13</v>
          </cell>
        </row>
        <row r="3641">
          <cell r="A3641">
            <v>45158</v>
          </cell>
          <cell r="B3641" t="str">
            <v>P13 W3</v>
          </cell>
          <cell r="C3641" t="str">
            <v>FY23</v>
          </cell>
          <cell r="D3641" t="str">
            <v>Period 13</v>
          </cell>
        </row>
        <row r="3642">
          <cell r="A3642">
            <v>45159</v>
          </cell>
          <cell r="B3642" t="str">
            <v>P13 W4</v>
          </cell>
          <cell r="C3642" t="str">
            <v>FY23</v>
          </cell>
          <cell r="D3642" t="str">
            <v>Period 13</v>
          </cell>
        </row>
        <row r="3643">
          <cell r="A3643">
            <v>45160</v>
          </cell>
          <cell r="B3643" t="str">
            <v>P13 W4</v>
          </cell>
          <cell r="C3643" t="str">
            <v>FY23</v>
          </cell>
          <cell r="D3643" t="str">
            <v>Period 13</v>
          </cell>
        </row>
        <row r="3644">
          <cell r="A3644">
            <v>45161</v>
          </cell>
          <cell r="B3644" t="str">
            <v>P13 W4</v>
          </cell>
          <cell r="C3644" t="str">
            <v>FY23</v>
          </cell>
          <cell r="D3644" t="str">
            <v>Period 13</v>
          </cell>
        </row>
        <row r="3645">
          <cell r="A3645">
            <v>45162</v>
          </cell>
          <cell r="B3645" t="str">
            <v>P13 W4</v>
          </cell>
          <cell r="C3645" t="str">
            <v>FY23</v>
          </cell>
          <cell r="D3645" t="str">
            <v>Period 13</v>
          </cell>
        </row>
        <row r="3646">
          <cell r="A3646">
            <v>45163</v>
          </cell>
          <cell r="B3646" t="str">
            <v>P13 W4</v>
          </cell>
          <cell r="C3646" t="str">
            <v>FY23</v>
          </cell>
          <cell r="D3646" t="str">
            <v>Period 13</v>
          </cell>
        </row>
        <row r="3647">
          <cell r="A3647">
            <v>45164</v>
          </cell>
          <cell r="B3647" t="str">
            <v>P13 W4</v>
          </cell>
          <cell r="C3647" t="str">
            <v>FY23</v>
          </cell>
          <cell r="D3647" t="str">
            <v>Period 13</v>
          </cell>
        </row>
        <row r="3648">
          <cell r="A3648">
            <v>45165</v>
          </cell>
          <cell r="B3648" t="str">
            <v>P13 W4</v>
          </cell>
          <cell r="C3648" t="str">
            <v>FY23</v>
          </cell>
          <cell r="D3648" t="str">
            <v>Period 13</v>
          </cell>
        </row>
      </sheetData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HOST" refreshedDate="44109.815033680556" createdVersion="6" refreshedVersion="6" minRefreshableVersion="3" recordCount="757" xr:uid="{5AF1CF46-9423-4308-8DFD-077AD448FE5D}">
  <cacheSource type="worksheet">
    <worksheetSource ref="A1:N758" sheet="Sheet1"/>
  </cacheSource>
  <cacheFields count="17">
    <cacheField name="DATE" numFmtId="164">
      <sharedItems containsSemiMixedTypes="0" containsNonDate="0" containsDate="1" containsString="0" minDate="2018-09-03T00:00:00" maxDate="2020-09-29T00:00:00" count="757"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</sharedItems>
      <fieldGroup par="15" base="0">
        <rangePr groupBy="months" startDate="2018-09-03T00:00:00" endDate="2020-09-29T00:00:00"/>
        <groupItems count="14">
          <s v="&lt;03-09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9-2020"/>
        </groupItems>
      </fieldGroup>
    </cacheField>
    <cacheField name="Day" numFmtId="0">
      <sharedItems/>
    </cacheField>
    <cacheField name="P/W" numFmtId="166">
      <sharedItems count="52">
        <s v="P1 W1"/>
        <s v="P1 W2"/>
        <s v="P1 W3"/>
        <s v="P1 W4"/>
        <s v="P2 W1"/>
        <s v="P2 W2"/>
        <s v="P2 W3"/>
        <s v="P2 W4"/>
        <s v="P3 W1"/>
        <s v="P3 W2"/>
        <s v="P3 W3"/>
        <s v="P3 W4"/>
        <s v="P4 W1"/>
        <s v="P4 W2"/>
        <s v="P4 W3"/>
        <s v="P4 W4"/>
        <s v="P5 W1"/>
        <s v="P5 W2"/>
        <s v="P5 W3"/>
        <s v="P5 W4"/>
        <s v="P6 W1"/>
        <s v="P6 W2"/>
        <s v="P6 W3"/>
        <s v="P6 W4"/>
        <s v="P7 W1"/>
        <s v="P7 W2"/>
        <s v="P7 W3"/>
        <s v="P7 W4"/>
        <s v="P8 W1"/>
        <s v="P8 W2"/>
        <s v="P8 W3"/>
        <s v="P8 W4"/>
        <s v="P9 W1"/>
        <s v="P9 W2"/>
        <s v="P9 W3"/>
        <s v="P9 W4"/>
        <s v="P10 W1"/>
        <s v="P10 W2"/>
        <s v="P10 W3"/>
        <s v="P10 W4"/>
        <s v="P11 W1"/>
        <s v="P11 W2"/>
        <s v="P11 W3"/>
        <s v="P11 W4"/>
        <s v="P12 W1"/>
        <s v="P12 W2"/>
        <s v="P12 W3"/>
        <s v="P12 W4"/>
        <s v="P13 W1"/>
        <s v="P13 W2"/>
        <s v="P13 W3"/>
        <s v="P13 W4"/>
      </sharedItems>
    </cacheField>
    <cacheField name="Period" numFmtId="166">
      <sharedItems count="13">
        <s v="Period 1"/>
        <s v="Period 2"/>
        <s v="Period 3"/>
        <s v="Period 4"/>
        <s v="Period 5"/>
        <s v="Period 6"/>
        <s v="Period 7"/>
        <s v="Period 8"/>
        <s v="Period 9"/>
        <s v="Period 10"/>
        <s v="Period 11"/>
        <s v="Period 12"/>
        <s v="Period 13"/>
      </sharedItems>
    </cacheField>
    <cacheField name="Week" numFmtId="0">
      <sharedItems/>
    </cacheField>
    <cacheField name="Expected Start Time" numFmtId="166">
      <sharedItems containsSemiMixedTypes="0" containsNonDate="0" containsDate="1" containsString="0" minDate="1899-12-30T22:00:00" maxDate="1899-12-30T22:20:00"/>
    </cacheField>
    <cacheField name="Period Lock" numFmtId="0">
      <sharedItems containsDate="1" containsMixedTypes="1" minDate="1899-12-30T01:40:39" maxDate="1899-12-30T09:49:00"/>
    </cacheField>
    <cacheField name="Period Unlock" numFmtId="166">
      <sharedItems containsNonDate="0" containsDate="1" containsString="0" containsBlank="1" minDate="1899-12-30T02:14:00" maxDate="1899-12-30T16:50:00"/>
    </cacheField>
    <cacheField name="Report Delivery" numFmtId="166">
      <sharedItems containsSemiMixedTypes="0" containsNonDate="0" containsDate="1" containsString="0" minDate="1899-12-30T04:14:00" maxDate="1899-12-30T23:44:00" count="379">
        <d v="1899-12-30T06:10:00"/>
        <d v="1899-12-30T07:51:00"/>
        <d v="1899-12-30T06:18:00"/>
        <d v="1899-12-30T05:47:57"/>
        <d v="1899-12-30T09:30:00"/>
        <d v="1899-12-30T06:15:00"/>
        <d v="1899-12-30T06:14:00"/>
        <d v="1899-12-30T05:49:00"/>
        <d v="1899-12-30T07:10:00"/>
        <d v="1899-12-30T09:20:00"/>
        <d v="1899-12-30T07:38:00"/>
        <d v="1899-12-30T06:27:45"/>
        <d v="1899-12-30T06:07:00"/>
        <d v="1899-12-30T06:27:00"/>
        <d v="1899-12-30T05:52:00"/>
        <d v="1899-12-30T06:01:00"/>
        <d v="1899-12-30T07:22:00"/>
        <d v="1899-12-30T07:37:00"/>
        <d v="1899-12-30T07:06:00"/>
        <d v="1899-12-30T06:01:41"/>
        <d v="1899-12-30T08:22:00"/>
        <d v="1899-12-30T06:08:00"/>
        <d v="1899-12-30T09:25:00"/>
        <d v="1899-12-30T06:07:59"/>
        <d v="1899-12-30T08:35:29"/>
        <d v="1899-12-30T06:11:00"/>
        <d v="1899-12-30T06:55:00"/>
        <d v="1899-12-30T07:11:35"/>
        <d v="1899-12-30T07:31:00"/>
        <d v="1899-12-30T08:57:00"/>
        <d v="1899-12-30T06:04:42"/>
        <d v="1899-12-30T06:12:28"/>
        <d v="1899-12-30T05:53:00"/>
        <d v="1899-12-30T06:40:00"/>
        <d v="1899-12-30T17:19:09"/>
        <d v="1899-12-30T07:05:00"/>
        <d v="1899-12-30T08:00:00"/>
        <d v="1899-12-30T12:13:00"/>
        <d v="1899-12-30T11:44:00"/>
        <d v="1899-12-30T15:04:00"/>
        <d v="1899-12-30T06:56:00"/>
        <d v="1899-12-30T06:20:00"/>
        <d v="1899-12-30T05:54:00"/>
        <d v="1899-12-30T07:00:00"/>
        <d v="1899-12-30T05:35:38"/>
        <d v="1899-12-30T05:57:00"/>
        <d v="1899-12-30T06:22:00"/>
        <d v="1899-12-30T05:51:00"/>
        <d v="1899-12-30T06:42:51"/>
        <d v="1899-12-30T07:15:00"/>
        <d v="1899-12-30T05:45:00"/>
        <d v="1899-12-30T06:30:00"/>
        <d v="1899-12-30T06:01:06"/>
        <d v="1899-12-30T06:25:00"/>
        <d v="1899-12-30T08:33:00"/>
        <d v="1899-12-30T06:46:00"/>
        <d v="1899-12-30T05:41:00"/>
        <d v="1899-12-30T06:06:00"/>
        <d v="1899-12-30T06:12:00"/>
        <d v="1899-12-30T05:56:23"/>
        <d v="1899-12-30T06:29:58"/>
        <d v="1899-12-30T05:42:14"/>
        <d v="1899-12-30T04:43:35"/>
        <d v="1899-12-30T08:50:00"/>
        <d v="1899-12-30T07:24:00"/>
        <d v="1899-12-30T07:33:00"/>
        <d v="1899-12-30T07:49:00"/>
        <d v="1899-12-30T17:44:00"/>
        <d v="1899-12-30T05:42:00"/>
        <d v="1899-12-30T05:30:00"/>
        <d v="1899-12-30T08:51:38"/>
        <d v="1899-12-30T06:48:00"/>
        <d v="1899-12-30T06:48:53"/>
        <d v="1899-12-30T07:32:38"/>
        <d v="1899-12-30T06:28:00"/>
        <d v="1899-12-30T08:46:06"/>
        <d v="1899-12-30T10:49:00"/>
        <d v="1899-12-30T10:26:00"/>
        <d v="1899-12-30T10:07:41"/>
        <d v="1899-12-30T12:23:00"/>
        <d v="1899-12-30T07:46:00"/>
        <d v="1899-12-30T06:23:00"/>
        <d v="1899-12-30T11:40:00"/>
        <d v="1899-12-30T07:07:00"/>
        <d v="1899-12-30T11:22:55"/>
        <d v="1899-12-30T10:27:43"/>
        <d v="1899-12-30T08:32:00"/>
        <d v="1899-12-30T17:51:00"/>
        <d v="1899-12-30T11:35:00"/>
        <d v="1899-12-30T11:13:00"/>
        <d v="1899-12-30T12:01:00"/>
        <d v="1899-12-30T11:21:00"/>
        <d v="1899-12-30T09:48:00"/>
        <d v="1899-12-30T09:00:00"/>
        <d v="1899-12-30T12:45:00"/>
        <d v="1899-12-30T21:01:00"/>
        <d v="1899-12-30T12:09:00"/>
        <d v="1899-12-30T07:23:50"/>
        <d v="1899-12-30T06:32:29"/>
        <d v="1899-12-30T05:01:00"/>
        <d v="1899-12-30T05:37:00"/>
        <d v="1899-12-30T12:14:00"/>
        <d v="1899-12-30T21:01:35"/>
        <d v="1899-12-30T14:07:05"/>
        <d v="1899-12-30T07:39:17"/>
        <d v="1899-12-30T05:30:27"/>
        <d v="1899-12-30T05:43:00"/>
        <d v="1899-12-30T12:35:00"/>
        <d v="1899-12-30T10:49:39"/>
        <d v="1899-12-30T15:39:00"/>
        <d v="1899-12-30T11:29:32"/>
        <d v="1899-12-30T05:55:10"/>
        <d v="1899-12-30T06:17:00"/>
        <d v="1899-12-30T10:36:00"/>
        <d v="1899-12-30T08:40:00"/>
        <d v="1899-12-30T20:47:00"/>
        <d v="1899-12-30T23:44:00"/>
        <d v="1899-12-30T06:39:46"/>
        <d v="1899-12-30T06:29:00"/>
        <d v="1899-12-30T22:31:00"/>
        <d v="1899-12-30T11:30:00"/>
        <d v="1899-12-30T06:21:00"/>
        <d v="1899-12-30T07:15:54"/>
        <d v="1899-12-30T06:13:53"/>
        <d v="1899-12-30T06:34:00"/>
        <d v="1899-12-30T06:37:00"/>
        <d v="1899-12-30T06:32:00"/>
        <d v="1899-12-30T06:19:42"/>
        <d v="1899-12-30T07:14:00"/>
        <d v="1899-12-30T08:00:34"/>
        <d v="1899-12-30T06:17:01"/>
        <d v="1899-12-30T06:50:00"/>
        <d v="1899-12-30T05:35:57"/>
        <d v="1899-12-30T05:46:24"/>
        <d v="1899-12-30T05:09:33"/>
        <d v="1899-12-30T05:09:00"/>
        <d v="1899-12-30T05:51:59"/>
        <d v="1899-12-30T07:04:00"/>
        <d v="1899-12-30T07:02:00"/>
        <d v="1899-12-30T05:39:54"/>
        <d v="1899-12-30T05:32:16"/>
        <d v="1899-12-30T05:50:46"/>
        <d v="1899-12-30T05:44:00"/>
        <d v="1899-12-30T06:42:09"/>
        <d v="1899-12-30T06:06:05"/>
        <d v="1899-12-30T05:59:03"/>
        <d v="1899-12-30T06:29:04"/>
        <d v="1899-12-30T06:36:00"/>
        <d v="1899-12-30T06:41:00"/>
        <d v="1899-12-30T06:43:00"/>
        <d v="1899-12-30T09:18:00"/>
        <d v="1899-12-30T05:41:40"/>
        <d v="1899-12-30T07:27:00"/>
        <d v="1899-12-30T05:59:00"/>
        <d v="1899-12-30T08:18:00"/>
        <d v="1899-12-30T05:04:32"/>
        <d v="1899-12-30T05:13:00"/>
        <d v="1899-12-30T05:38:00"/>
        <d v="1899-12-30T05:40:00"/>
        <d v="1899-12-30T05:14:00"/>
        <d v="1899-12-30T04:56:06"/>
        <d v="1899-12-30T05:12:23"/>
        <d v="1899-12-30T04:38:57"/>
        <d v="1899-12-30T06:14:56"/>
        <d v="1899-12-30T05:47:00"/>
        <d v="1899-12-30T05:34:00"/>
        <d v="1899-12-30T09:03:00"/>
        <d v="1899-12-30T08:31:00"/>
        <d v="1899-12-30T05:19:39"/>
        <d v="1899-12-30T05:33:00"/>
        <d v="1899-12-30T05:29:00"/>
        <d v="1899-12-30T05:27:00"/>
        <d v="1899-12-30T06:06:21"/>
        <d v="1899-12-30T05:28:11"/>
        <d v="1899-12-30T05:10:01"/>
        <d v="1899-12-30T05:05:00"/>
        <d v="1899-12-30T05:46:00"/>
        <d v="1899-12-30T05:24:00"/>
        <d v="1899-12-30T05:26:00"/>
        <d v="1899-12-30T05:31:00"/>
        <d v="1899-12-30T05:14:22"/>
        <d v="1899-12-30T05:49:32"/>
        <d v="1899-12-30T06:00:50"/>
        <d v="1899-12-30T07:28:00"/>
        <d v="1899-12-30T05:48:00"/>
        <d v="1899-12-30T05:35:00"/>
        <d v="1899-12-30T05:42:30"/>
        <d v="1899-12-30T07:51:01"/>
        <d v="1899-12-30T05:28:00"/>
        <d v="1899-12-30T05:23:00"/>
        <d v="1899-12-30T05:25:00"/>
        <d v="1899-12-30T05:52:23"/>
        <d v="1899-12-30T05:33:31"/>
        <d v="1899-12-30T07:00:25"/>
        <d v="1899-12-30T06:04:00"/>
        <d v="1899-12-30T08:07:00"/>
        <d v="1899-12-30T11:24:00"/>
        <d v="1899-12-30T05:36:33"/>
        <d v="1899-12-30T05:15:01"/>
        <d v="1899-12-30T07:44:00"/>
        <d v="1899-12-30T05:50:00"/>
        <d v="1899-12-30T05:31:07"/>
        <d v="1899-12-30T05:36:22"/>
        <d v="1899-12-30T05:58:00"/>
        <d v="1899-12-30T05:30:45"/>
        <d v="1899-12-30T05:39:00"/>
        <d v="1899-12-30T06:49:00"/>
        <d v="1899-12-30T05:52:53"/>
        <d v="1899-12-30T08:48:00"/>
        <d v="1899-12-30T07:16:00"/>
        <d v="1899-12-30T07:48:00"/>
        <d v="1899-12-30T07:19:00"/>
        <d v="1899-12-30T06:15:34"/>
        <d v="1899-12-30T06:02:00"/>
        <d v="1899-12-30T05:26:27"/>
        <d v="1899-12-30T05:49:45"/>
        <d v="1899-12-30T05:57:59"/>
        <d v="1899-12-30T05:19:23"/>
        <d v="1899-12-30T06:03:58"/>
        <d v="1899-12-30T05:32:00"/>
        <d v="1899-12-30T06:57:00"/>
        <d v="1899-12-30T05:42:35"/>
        <d v="1899-12-30T05:52:24"/>
        <d v="1899-12-30T06:31:00"/>
        <d v="1899-12-30T05:52:42"/>
        <d v="1899-12-30T05:51:43"/>
        <d v="1899-12-30T06:39:00"/>
        <d v="1899-12-30T07:17:00"/>
        <d v="1899-12-30T05:22:00"/>
        <d v="1899-12-30T06:44:00"/>
        <d v="1899-12-30T06:56:17"/>
        <d v="1899-12-30T08:17:00"/>
        <d v="1899-12-30T08:23:00"/>
        <d v="1899-12-30T06:04:50"/>
        <d v="1899-12-30T04:59:24"/>
        <d v="1899-12-30T05:36:44"/>
        <d v="1899-12-30T05:26:05"/>
        <d v="1899-12-30T05:54:40"/>
        <d v="1899-12-30T05:52:30"/>
        <d v="1899-12-30T05:45:43"/>
        <d v="1899-12-30T05:45:11"/>
        <d v="1899-12-30T05:40:41"/>
        <d v="1899-12-30T05:56:04"/>
        <d v="1899-12-30T06:03:00"/>
        <d v="1899-12-30T08:53:00"/>
        <d v="1899-12-30T05:36:00"/>
        <d v="1899-12-30T05:37:57"/>
        <d v="1899-12-30T05:36:18"/>
        <d v="1899-12-30T05:39:53"/>
        <d v="1899-12-30T08:46:00"/>
        <d v="1899-12-30T05:56:00"/>
        <d v="1899-12-30T08:02:00"/>
        <d v="1899-12-30T05:55:00"/>
        <d v="1899-12-30T07:20:00"/>
        <d v="1899-12-30T06:13:00"/>
        <d v="1899-12-30T06:12:54"/>
        <d v="1899-12-30T05:51:24"/>
        <d v="1899-12-30T12:36:00"/>
        <d v="1899-12-30T05:30:49"/>
        <d v="1899-12-30T06:54:00"/>
        <d v="1899-12-30T06:42:00"/>
        <d v="1899-12-30T06:16:00"/>
        <d v="1899-12-30T06:09:00"/>
        <d v="1899-12-30T05:59:53"/>
        <d v="1899-12-30T07:10:33"/>
        <d v="1899-12-30T07:12:00"/>
        <d v="1899-12-30T05:57:27"/>
        <d v="1899-12-30T06:35:00"/>
        <d v="1899-12-30T07:39:00"/>
        <d v="1899-12-30T14:16:00"/>
        <d v="1899-12-30T19:58:12"/>
        <d v="1899-12-30T05:46:51"/>
        <d v="1899-12-30T06:04:22"/>
        <d v="1899-12-30T05:41:32"/>
        <d v="1899-12-30T06:00:00"/>
        <d v="1899-12-30T06:05:00"/>
        <d v="1899-12-30T05:54:39"/>
        <d v="1899-12-30T09:23:00"/>
        <d v="1899-12-30T06:14:54"/>
        <d v="1899-12-30T06:17:09"/>
        <d v="1899-12-30T05:54:07"/>
        <d v="1899-12-30T06:38:00"/>
        <d v="1899-12-30T06:33:00"/>
        <d v="1899-12-30T06:51:00"/>
        <d v="1899-12-30T07:45:00"/>
        <d v="1899-12-30T09:01:00"/>
        <d v="1899-12-30T07:29:00"/>
        <d v="1899-12-30T07:32:00"/>
        <d v="1899-12-30T07:34:00"/>
        <d v="1899-12-30T07:54:00"/>
        <d v="1899-12-30T04:51:00"/>
        <d v="1899-12-30T05:02:00"/>
        <d v="1899-12-30T05:18:00"/>
        <d v="1899-12-30T04:42:00"/>
        <d v="1899-12-30T04:53:01"/>
        <d v="1899-12-30T04:57:00"/>
        <d v="1899-12-30T05:03:00"/>
        <d v="1899-12-30T08:54:00"/>
        <d v="1899-12-30T06:19:00"/>
        <d v="1899-12-30T06:58:00"/>
        <d v="1899-12-30T04:50:00"/>
        <d v="1899-12-30T07:52:00"/>
        <d v="1899-12-30T08:15:00"/>
        <d v="1899-12-30T06:45:00"/>
        <d v="1899-12-30T07:30:00"/>
        <d v="1899-12-30T07:21:00"/>
        <d v="1899-12-30T04:40:00"/>
        <d v="1899-12-30T07:50:00"/>
        <d v="1899-12-30T06:26:00"/>
        <d v="1899-12-30T05:20:00"/>
        <d v="1899-12-30T04:56:00"/>
        <d v="1899-12-30T05:07:00"/>
        <d v="1899-12-30T04:14:00"/>
        <d v="1899-12-30T04:46:00"/>
        <d v="1899-12-30T04:44:00"/>
        <d v="1899-12-30T05:17:00"/>
        <d v="1899-12-30T06:24:00"/>
        <d v="1899-12-30T05:04:00"/>
        <d v="1899-12-30T05:00:00"/>
        <d v="1899-12-30T04:35:00"/>
        <d v="1899-12-30T04:26:00"/>
        <d v="1899-12-30T04:52:00"/>
        <d v="1899-12-30T04:28:00"/>
        <d v="1899-12-30T04:27:00"/>
        <d v="1899-12-30T08:13:00"/>
        <d v="1899-12-30T05:15:00"/>
        <d v="1899-12-30T04:30:00"/>
        <d v="1899-12-30T04:45:00"/>
        <d v="1899-12-30T05:10:00"/>
        <d v="1899-12-30T04:20:00"/>
        <d v="1899-12-30T04:55:00"/>
        <d v="1899-12-30T04:38:00"/>
        <d v="1899-12-30T05:16:00"/>
        <d v="1899-12-30T04:48:00"/>
        <d v="1899-12-30T04:37:00"/>
        <d v="1899-12-30T04:34:00"/>
        <d v="1899-12-30T05:19:00"/>
        <d v="1899-12-30T12:41:00"/>
        <d v="1899-12-30T05:08:00"/>
        <d v="1899-12-30T05:06:00"/>
        <d v="1899-12-30T12:37:00"/>
        <d v="1899-12-30T07:43:00"/>
        <d v="1899-12-30T08:04:00"/>
        <d v="1899-12-30T09:26:00"/>
        <d v="1899-12-30T08:09:00"/>
        <d v="1899-12-30T08:27:00"/>
        <d v="1899-12-30T11:02:00"/>
        <d v="1899-12-30T08:55:00"/>
        <d v="1899-12-30T08:26:00"/>
        <d v="1899-12-30T09:33:00"/>
        <d v="1899-12-30T12:11:00"/>
        <d v="1899-12-30T17:39:00"/>
        <d v="1899-12-30T09:22:00"/>
        <d v="1899-12-30T08:39:00"/>
        <d v="1899-12-30T11:41:00"/>
        <d v="1899-12-30T06:52:00"/>
        <d v="1899-12-30T07:41:00"/>
        <d v="1899-12-30T10:35:00"/>
        <d v="1899-12-30T04:21:00"/>
        <d v="1899-12-30T09:07:00"/>
        <d v="1899-12-30T08:10:00"/>
        <d v="1899-12-30T10:03:00"/>
        <d v="1899-12-30T06:47:00"/>
        <d v="1899-12-30T08:12:00"/>
        <d v="1899-12-30T16:17:00"/>
        <d v="1899-12-30T09:54:00"/>
        <d v="1899-12-30T07:01:00"/>
        <d v="1899-12-30T07:09:00"/>
        <d v="1899-12-30T08:16:00"/>
        <d v="1899-12-30T09:47:00"/>
        <d v="1899-12-30T06:53:00"/>
        <d v="1899-12-30T07:25:00"/>
        <d v="1899-12-30T13:14:00"/>
        <d v="1899-12-30T09:42:00"/>
        <d v="1899-12-30T13:50:00"/>
        <d v="1899-12-30T18:00:00"/>
        <d v="1899-12-30T08:25:00"/>
        <d v="1899-12-30T12:12:00"/>
        <d v="1899-12-30T07:08:00"/>
      </sharedItems>
      <fieldGroup par="16" base="8">
        <rangePr groupBy="minutes" startDate="1899-12-30T04:14:00" endDate="1899-12-30T23:44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RUNTIME (MINUTES)" numFmtId="3">
      <sharedItems containsSemiMixedTypes="0" containsString="0" containsNumber="1" minValue="30.99999999999941" maxValue="1381.5833333333333"/>
    </cacheField>
    <cacheField name="Inaccurate Data?" numFmtId="0">
      <sharedItems containsBlank="1"/>
    </cacheField>
    <cacheField name="Morning of" numFmtId="0">
      <sharedItems/>
    </cacheField>
    <cacheField name="Reason for being late" numFmtId="0">
      <sharedItems containsBlank="1" containsMixedTypes="1" containsNumber="1" minValue="0.330188679245283" maxValue="0.330188679245283"/>
    </cacheField>
    <cacheField name="Category" numFmtId="0">
      <sharedItems containsBlank="1"/>
    </cacheField>
    <cacheField name="Quarters" numFmtId="0" databaseField="0">
      <fieldGroup base="0">
        <rangePr groupBy="quarters" startDate="2018-09-03T00:00:00" endDate="2020-09-29T00:00:00"/>
        <groupItems count="6">
          <s v="&lt;03-09-2018"/>
          <s v="Qtr1"/>
          <s v="Qtr2"/>
          <s v="Qtr3"/>
          <s v="Qtr4"/>
          <s v="&gt;29-09-2020"/>
        </groupItems>
      </fieldGroup>
    </cacheField>
    <cacheField name="Years" numFmtId="0" databaseField="0">
      <fieldGroup base="0">
        <rangePr groupBy="years" startDate="2018-09-03T00:00:00" endDate="2020-09-29T00:00:00"/>
        <groupItems count="5">
          <s v="&lt;03-09-2018"/>
          <s v="2018"/>
          <s v="2019"/>
          <s v="2020"/>
          <s v="&gt;29-09-2020"/>
        </groupItems>
      </fieldGroup>
    </cacheField>
    <cacheField name="Hours" numFmtId="0" databaseField="0">
      <fieldGroup base="8">
        <rangePr groupBy="hours" startDate="1899-12-30T04:14:00" endDate="1899-12-30T23:44:00"/>
        <groupItems count="26">
          <s v="&lt;00-01-1900"/>
          <s v="12 AM"/>
          <s v="01 AM"/>
          <s v="02 AM"/>
          <s v="03 AM"/>
          <s v="04 AM"/>
          <s v="05 AM"/>
          <s v="06 AM"/>
          <s v="07 AM"/>
          <s v="08 AM"/>
          <s v="09 AM"/>
          <s v="10 AM"/>
          <s v="11 AM"/>
          <s v="12 PM"/>
          <s v="01 PM"/>
          <s v="02 PM"/>
          <s v="03 PM"/>
          <s v="04 PM"/>
          <s v="05 PM"/>
          <s v="06 PM"/>
          <s v="07 PM"/>
          <s v="08 PM"/>
          <s v="09 PM"/>
          <s v="10 PM"/>
          <s v="11 PM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7">
  <r>
    <x v="0"/>
    <s v="Monday"/>
    <x v="0"/>
    <x v="0"/>
    <s v="Week 1"/>
    <d v="1899-12-30T22:00:00"/>
    <d v="1899-12-30T03:20:00"/>
    <d v="1899-12-30T03:54:00"/>
    <x v="0"/>
    <n v="490.00000000000006"/>
    <m/>
    <s v="tue"/>
    <m/>
    <m/>
  </r>
  <r>
    <x v="1"/>
    <s v="Tuesday"/>
    <x v="0"/>
    <x v="0"/>
    <s v="Week 1"/>
    <d v="1899-12-30T22:00:00"/>
    <d v="1899-12-30T04:47:00"/>
    <d v="1899-12-30T05:32:00"/>
    <x v="1"/>
    <n v="591"/>
    <m/>
    <s v="wed"/>
    <s v="Holiday moved checklists INC2855233 - ACJ_PAYRL in UC4 has not kicked off - Finance Accounting Solutions GL/AA"/>
    <s v="Finance Accounting Solutions GL/AA"/>
  </r>
  <r>
    <x v="2"/>
    <s v="Wednesday"/>
    <x v="0"/>
    <x v="0"/>
    <s v="Week 1"/>
    <d v="1899-12-30T22:00:00"/>
    <d v="1899-12-30T02:37:00"/>
    <d v="1899-12-30T03:07:00"/>
    <x v="2"/>
    <n v="498.00000000000017"/>
    <m/>
    <s v="thu"/>
    <m/>
    <m/>
  </r>
  <r>
    <x v="3"/>
    <s v="Thursday"/>
    <x v="0"/>
    <x v="0"/>
    <s v="Week 1"/>
    <d v="1899-12-30T22:00:00"/>
    <d v="1899-12-30T02:39:58"/>
    <d v="1899-12-30T03:01:13"/>
    <x v="3"/>
    <n v="467.9500000000001"/>
    <m/>
    <s v="fri"/>
    <m/>
    <m/>
  </r>
  <r>
    <x v="4"/>
    <s v="Friday"/>
    <x v="0"/>
    <x v="0"/>
    <s v="Week 1"/>
    <d v="1899-12-30T22:00:00"/>
    <d v="1899-12-30T02:40:00"/>
    <d v="1899-12-30T03:04:00"/>
    <x v="4"/>
    <n v="690.00000000000011"/>
    <m/>
    <s v="sat"/>
    <s v="BOD144_GL_EXTR_CUPR is still running, haven't received trigger"/>
    <s v="FYE"/>
  </r>
  <r>
    <x v="5"/>
    <s v="Saturday"/>
    <x v="0"/>
    <x v="0"/>
    <s v="Week 1"/>
    <d v="1899-12-30T22:00:00"/>
    <d v="1899-12-30T03:00:00"/>
    <d v="1899-12-30T03:22:00"/>
    <x v="5"/>
    <n v="495"/>
    <m/>
    <s v="sun"/>
    <m/>
    <m/>
  </r>
  <r>
    <x v="6"/>
    <s v="Sunday"/>
    <x v="0"/>
    <x v="0"/>
    <s v="Week 1"/>
    <d v="1899-12-30T22:00:00"/>
    <d v="1899-12-30T03:04:00"/>
    <d v="1899-12-30T03:22:00"/>
    <x v="6"/>
    <n v="494.00000000000017"/>
    <m/>
    <s v="mon"/>
    <m/>
    <m/>
  </r>
  <r>
    <x v="7"/>
    <s v="Monday"/>
    <x v="1"/>
    <x v="0"/>
    <s v="Week 2"/>
    <d v="1899-12-30T22:00:00"/>
    <d v="1899-12-30T02:57:00"/>
    <d v="1899-12-30T03:16:00"/>
    <x v="7"/>
    <n v="469.00000000000011"/>
    <m/>
    <s v="tue"/>
    <m/>
    <m/>
  </r>
  <r>
    <x v="8"/>
    <s v="Tuesday"/>
    <x v="1"/>
    <x v="0"/>
    <s v="Week 2"/>
    <d v="1899-12-30T22:00:00"/>
    <d v="1899-12-30T02:43:00"/>
    <d v="1899-12-30T03:28:00"/>
    <x v="8"/>
    <n v="550"/>
    <m/>
    <s v="wed"/>
    <s v="Multiple ETL.EDW job failures - BCI listener"/>
    <s v="BCI listener - IN PROGRESS"/>
  </r>
  <r>
    <x v="9"/>
    <s v="Wednesday"/>
    <x v="1"/>
    <x v="0"/>
    <s v="Week 2"/>
    <d v="1899-12-30T22:00:00"/>
    <d v="1899-12-30T02:59:00"/>
    <d v="1899-12-30T05:35:00"/>
    <x v="9"/>
    <n v="680.00000000000011"/>
    <m/>
    <s v="thu"/>
    <s v="BOD144_GL_EXTR_CUPR is still running, haven't received trigger"/>
    <s v="Data Analysis"/>
  </r>
  <r>
    <x v="10"/>
    <s v="Thursday"/>
    <x v="1"/>
    <x v="0"/>
    <s v="Week 2"/>
    <d v="1899-12-30T22:00:00"/>
    <d v="1899-12-30T03:02:00"/>
    <d v="1899-12-30T03:26:00"/>
    <x v="10"/>
    <n v="578"/>
    <m/>
    <s v="fri"/>
    <s v="N_6010_apar landing appears to be hung up"/>
    <s v="DBA"/>
  </r>
  <r>
    <x v="11"/>
    <s v="Friday"/>
    <x v="1"/>
    <x v="0"/>
    <s v="Week 2"/>
    <d v="1899-12-30T22:00:00"/>
    <d v="1899-12-30T02:44:40"/>
    <d v="1899-12-30T03:05:44"/>
    <x v="11"/>
    <n v="507.75000000000011"/>
    <m/>
    <s v="sat"/>
    <m/>
    <m/>
  </r>
  <r>
    <x v="12"/>
    <s v="Saturday"/>
    <x v="1"/>
    <x v="0"/>
    <s v="Week 2"/>
    <d v="1899-12-30T22:00:00"/>
    <d v="1899-12-30T03:00:00"/>
    <d v="1899-12-30T03:21:00"/>
    <x v="12"/>
    <n v="487"/>
    <m/>
    <s v="sun"/>
    <m/>
    <m/>
  </r>
  <r>
    <x v="13"/>
    <s v="Sunday"/>
    <x v="1"/>
    <x v="0"/>
    <s v="Week 2"/>
    <d v="1899-12-30T22:00:00"/>
    <d v="1899-12-30T03:07:00"/>
    <d v="1899-12-30T03:28:00"/>
    <x v="13"/>
    <n v="506.99999999999994"/>
    <m/>
    <s v="mon"/>
    <m/>
    <m/>
  </r>
  <r>
    <x v="14"/>
    <s v="Monday"/>
    <x v="2"/>
    <x v="0"/>
    <s v="Week 3"/>
    <d v="1899-12-30T22:00:00"/>
    <d v="1899-12-30T02:58:00"/>
    <d v="1899-12-30T03:19:00"/>
    <x v="14"/>
    <n v="472.00000000000006"/>
    <m/>
    <s v="tue"/>
    <m/>
    <m/>
  </r>
  <r>
    <x v="15"/>
    <s v="Tuesday"/>
    <x v="2"/>
    <x v="0"/>
    <s v="Week 3"/>
    <d v="1899-12-30T22:00:00"/>
    <d v="1899-12-30T03:02:00"/>
    <d v="1899-12-30T03:24:00"/>
    <x v="15"/>
    <n v="481.00000000000006"/>
    <m/>
    <s v="wed"/>
    <m/>
    <m/>
  </r>
  <r>
    <x v="16"/>
    <s v="Wednesday"/>
    <x v="2"/>
    <x v="0"/>
    <s v="Week 3"/>
    <d v="1899-12-30T22:00:00"/>
    <d v="1899-12-30T02:47:00"/>
    <d v="1899-12-30T03:05:00"/>
    <x v="16"/>
    <n v="562"/>
    <m/>
    <s v="thu"/>
    <s v="Topworkflow: JOBP.SAPINTG.APAR.SAP2023_ECOM_SLS //  JOBP.SAPINTG.FICA.IDOC_POST  Type:       JOBP  Run#:       0042376883 "/>
    <s v="Finance Merchandise Accounting Solutions AP/AR"/>
  </r>
  <r>
    <x v="17"/>
    <s v="Thursday"/>
    <x v="2"/>
    <x v="0"/>
    <s v="Week 3"/>
    <d v="1899-12-30T22:00:00"/>
    <d v="1899-12-30T04:25:00"/>
    <d v="1899-12-30T04:46:00"/>
    <x v="17"/>
    <n v="577"/>
    <m/>
    <s v="fri"/>
    <s v="Alarm:'JOBP.SAPINTG.APAR.SAP575 and 571_AXWAY' are running long"/>
    <s v="Finance Merchandise Accounting Solutions AP/AR"/>
  </r>
  <r>
    <x v="18"/>
    <s v="Friday"/>
    <x v="2"/>
    <x v="0"/>
    <s v="Week 3"/>
    <d v="1899-12-30T22:00:00"/>
    <d v="1899-12-30T02:44:00"/>
    <d v="1899-12-30T03:02:00"/>
    <x v="18"/>
    <n v="546"/>
    <m/>
    <s v="sat"/>
    <s v="N_8300_IMM_Key_Figures_0001 running long"/>
    <s v="Wherescape - RESOLVED"/>
  </r>
  <r>
    <x v="19"/>
    <s v="Saturday"/>
    <x v="2"/>
    <x v="0"/>
    <s v="Week 3"/>
    <d v="1899-12-30T22:00:00"/>
    <d v="1899-12-30T02:49:00"/>
    <d v="1899-12-30T03:10:00"/>
    <x v="19"/>
    <n v="481.68333333333345"/>
    <m/>
    <s v="sun"/>
    <m/>
    <m/>
  </r>
  <r>
    <x v="20"/>
    <s v="Sunday"/>
    <x v="2"/>
    <x v="0"/>
    <s v="Week 3"/>
    <d v="1899-12-30T22:00:00"/>
    <d v="1899-12-30T04:57:37"/>
    <d v="1899-12-30T05:40:35"/>
    <x v="20"/>
    <n v="622"/>
    <m/>
    <s v="mon"/>
    <s v="Locks are going to be delayed due to an issue with the scheduling of a new job running in DLY_MAIN. Should expect them on in hopefully &lt;30min"/>
    <s v="Late Locks"/>
  </r>
  <r>
    <x v="21"/>
    <s v="Monday"/>
    <x v="3"/>
    <x v="0"/>
    <s v="Week 4"/>
    <d v="1899-12-30T22:00:00"/>
    <d v="1899-12-30T02:44:00"/>
    <d v="1899-12-30T03:06:00"/>
    <x v="13"/>
    <n v="506.99999999999994"/>
    <m/>
    <s v="tue"/>
    <m/>
    <m/>
  </r>
  <r>
    <x v="22"/>
    <s v="Tuesday"/>
    <x v="3"/>
    <x v="0"/>
    <s v="Week 4"/>
    <d v="1899-12-30T22:00:00"/>
    <d v="1899-12-30T02:37:00"/>
    <d v="1899-12-30T03:13:00"/>
    <x v="15"/>
    <n v="481.00000000000006"/>
    <m/>
    <s v="wed"/>
    <m/>
    <m/>
  </r>
  <r>
    <x v="23"/>
    <s v="Wednesday"/>
    <x v="3"/>
    <x v="0"/>
    <s v="Week 4"/>
    <d v="1899-12-30T22:00:00"/>
    <d v="1899-12-30T03:25:00"/>
    <d v="1899-12-30T04:13:00"/>
    <x v="21"/>
    <n v="488"/>
    <m/>
    <s v="thu"/>
    <m/>
    <m/>
  </r>
  <r>
    <x v="24"/>
    <s v="Thursday"/>
    <x v="3"/>
    <x v="0"/>
    <s v="Week 4"/>
    <d v="1899-12-30T22:00:00"/>
    <d v="1899-12-30T02:54:50"/>
    <d v="1899-12-30T04:46:14"/>
    <x v="22"/>
    <n v="685"/>
    <m/>
    <s v="fri"/>
    <s v="JOBP.ETL.EDW.0ARTICLE_ATTR ENDED_NOT_OK "/>
    <s v="Data Integrations"/>
  </r>
  <r>
    <x v="25"/>
    <s v="Friday"/>
    <x v="3"/>
    <x v="0"/>
    <s v="Week 4"/>
    <d v="1899-12-30T22:00:00"/>
    <d v="1899-12-30T02:44:00"/>
    <d v="1899-12-30T03:11:00"/>
    <x v="0"/>
    <n v="490.00000000000006"/>
    <m/>
    <s v="sat"/>
    <m/>
    <m/>
  </r>
  <r>
    <x v="26"/>
    <s v="Saturday"/>
    <x v="3"/>
    <x v="0"/>
    <s v="Week 4"/>
    <d v="1899-12-30T22:00:00"/>
    <d v="1899-12-30T03:40:56"/>
    <d v="1899-12-30T04:11:39"/>
    <x v="23"/>
    <n v="487.98333333333346"/>
    <m/>
    <s v="sun"/>
    <m/>
    <m/>
  </r>
  <r>
    <x v="27"/>
    <s v="Sunday"/>
    <x v="3"/>
    <x v="0"/>
    <s v="Week 4"/>
    <d v="1899-12-30T22:00:00"/>
    <d v="1899-12-30T03:55:00"/>
    <d v="1899-12-30T04:40:00"/>
    <x v="24"/>
    <n v="635.48333333333323"/>
    <m/>
    <s v="mon"/>
    <m/>
    <s v="Period End"/>
  </r>
  <r>
    <x v="28"/>
    <s v="Monday"/>
    <x v="4"/>
    <x v="1"/>
    <s v="Week 1"/>
    <d v="1899-12-30T22:00:00"/>
    <d v="1899-12-30T03:01:00"/>
    <d v="1899-12-30T03:44:00"/>
    <x v="25"/>
    <n v="491"/>
    <m/>
    <s v="tue"/>
    <m/>
    <m/>
  </r>
  <r>
    <x v="29"/>
    <s v="Tuesday"/>
    <x v="4"/>
    <x v="1"/>
    <s v="Week 1"/>
    <d v="1899-12-30T22:00:00"/>
    <d v="1899-12-30T02:39:00"/>
    <d v="1899-12-30T03:06:00"/>
    <x v="26"/>
    <n v="535.00000000000011"/>
    <m/>
    <s v="wed"/>
    <s v="JOBP.SAPINTG.APAR.SAP141_RBC  Type:       JOBP  Run#:       0043670349  //  halted"/>
    <s v="Finance Merchandise Accounting Solutions AP/AR"/>
  </r>
  <r>
    <x v="30"/>
    <s v="Wednesday"/>
    <x v="4"/>
    <x v="1"/>
    <s v="Week 1"/>
    <d v="1899-12-30T22:00:00"/>
    <d v="1899-12-30T02:41:00"/>
    <d v="1899-12-30T03:02:00"/>
    <x v="27"/>
    <n v="551.58333333333326"/>
    <m/>
    <s v="thu"/>
    <s v="Long running job - JOBP.ETL.SAP_MM_IM_PUR"/>
    <s v="BW - 2LIS_06_INV - RESOLVED"/>
  </r>
  <r>
    <x v="31"/>
    <s v="Thursday"/>
    <x v="4"/>
    <x v="1"/>
    <s v="Week 1"/>
    <d v="1899-12-30T22:20:00"/>
    <d v="1899-12-30T02:57:00"/>
    <d v="1899-12-30T03:21:00"/>
    <x v="28"/>
    <n v="551"/>
    <m/>
    <s v="fri"/>
    <s v="Long running job - Alarm:'JOBS.UNIX.ETL.EDW.WS.WHERESCAPE' RunID:'0043843702' Client:'7000'"/>
    <s v="Wherescape - RESOLVED"/>
  </r>
  <r>
    <x v="32"/>
    <s v="Friday"/>
    <x v="4"/>
    <x v="1"/>
    <s v="Week 1"/>
    <d v="1899-12-30T22:00:00"/>
    <d v="1899-12-30T02:49:00"/>
    <d v="1899-12-30T03:13:00"/>
    <x v="29"/>
    <n v="657.00000000000011"/>
    <m/>
    <s v="sat"/>
    <s v="Long running job - UC4-JOBP.ETL.EDW.WS_IMM_8300_KEY_FIG_1-running long"/>
    <s v="Wherescape - RESOLVED"/>
  </r>
  <r>
    <x v="33"/>
    <s v="Saturday"/>
    <x v="4"/>
    <x v="1"/>
    <s v="Week 1"/>
    <d v="1899-12-30T22:00:00"/>
    <d v="1899-12-30T02:43:15"/>
    <d v="1899-12-30T03:19:35"/>
    <x v="30"/>
    <n v="484.7"/>
    <m/>
    <s v="sun"/>
    <m/>
    <m/>
  </r>
  <r>
    <x v="34"/>
    <s v="Sunday"/>
    <x v="4"/>
    <x v="1"/>
    <s v="Week 1"/>
    <d v="1899-12-30T22:00:00"/>
    <d v="1899-12-30T03:17:20"/>
    <d v="1899-12-30T03:35:37"/>
    <x v="31"/>
    <n v="492.4666666666667"/>
    <m/>
    <s v="mon"/>
    <m/>
    <m/>
  </r>
  <r>
    <x v="35"/>
    <s v="Monday"/>
    <x v="5"/>
    <x v="1"/>
    <s v="Week 2"/>
    <d v="1899-12-30T22:00:00"/>
    <d v="1899-12-30T03:01:00"/>
    <d v="1899-12-30T03:23:00"/>
    <x v="32"/>
    <n v="473.00000000000006"/>
    <m/>
    <s v="tue"/>
    <m/>
    <m/>
  </r>
  <r>
    <x v="36"/>
    <s v="Tuesday"/>
    <x v="5"/>
    <x v="1"/>
    <s v="Week 2"/>
    <d v="1899-12-30T22:00:00"/>
    <d v="1899-12-30T03:03:00"/>
    <d v="1899-12-30T03:30:00"/>
    <x v="33"/>
    <n v="520.00000000000011"/>
    <m/>
    <s v="wed"/>
    <s v="Long running job - JOBP.ETL.SAP_MM_IM_PUR"/>
    <s v="BW - 2LIS_06_INV - RESOLVED"/>
  </r>
  <r>
    <x v="37"/>
    <s v="Wednesday"/>
    <x v="5"/>
    <x v="1"/>
    <s v="Week 2"/>
    <d v="1899-12-30T22:00:00"/>
    <d v="1899-12-30T02:43:00"/>
    <d v="1899-12-30T05:11:00"/>
    <x v="34"/>
    <n v="1159.1500000000001"/>
    <m/>
    <s v="thu"/>
    <s v="CHG2020799 - Enhancement of extractor 0FI_GL_14 to add field ZZKSL (Group Currency)  "/>
    <s v="BW Change - RESOLVED"/>
  </r>
  <r>
    <x v="38"/>
    <s v="Thursday"/>
    <x v="5"/>
    <x v="1"/>
    <s v="Week 2"/>
    <d v="1899-12-30T22:00:00"/>
    <d v="1899-12-30T02:45:11"/>
    <d v="1899-12-30T04:47:41"/>
    <x v="35"/>
    <n v="545.00000000000011"/>
    <m/>
    <s v="fri"/>
    <s v="CHG2020799 - Enhancement of extractor 0FI_GL_14 to add field ZZKSL (Group Currency)  "/>
    <s v="BW Change - RESOLVED"/>
  </r>
  <r>
    <x v="39"/>
    <s v="Friday"/>
    <x v="5"/>
    <x v="1"/>
    <s v="Week 2"/>
    <d v="1899-12-30T22:00:00"/>
    <d v="1899-12-30T03:04:16"/>
    <d v="1899-12-30T04:07:33"/>
    <x v="36"/>
    <n v="600.00000000000011"/>
    <m/>
    <s v="sat"/>
    <s v="CHG2020799 - Enhancement of extractor 0FI_GL_14 to add field ZZKSL (Group Currency)  "/>
    <s v="BW Change - RESOLVED"/>
  </r>
  <r>
    <x v="40"/>
    <s v="Saturday"/>
    <x v="5"/>
    <x v="1"/>
    <s v="Week 2"/>
    <d v="1899-12-30T22:00:00"/>
    <d v="1899-12-30T03:01:18"/>
    <d v="1899-12-30T08:55:46"/>
    <x v="37"/>
    <n v="853"/>
    <m/>
    <s v="sun"/>
    <s v="CHG2020799 - Enhancement of extractor 0FI_GL_14 to add field ZZKSL (Group Currency)  "/>
    <s v="BW Change - RESOLVED"/>
  </r>
  <r>
    <x v="41"/>
    <s v="Sunday"/>
    <x v="5"/>
    <x v="1"/>
    <s v="Week 2"/>
    <d v="1899-12-30T22:00:00"/>
    <d v="1899-12-30T03:12:20"/>
    <d v="1899-12-30T05:27:41"/>
    <x v="38"/>
    <n v="824"/>
    <m/>
    <s v="mon"/>
    <s v="CHG2020799 - Enhancement of extractor 0FI_GL_14 to add field ZZKSL (Group Currency)  "/>
    <s v="BW Change - RESOLVED"/>
  </r>
  <r>
    <x v="42"/>
    <s v="Monday"/>
    <x v="6"/>
    <x v="1"/>
    <s v="Week 3"/>
    <d v="1899-12-30T22:00:00"/>
    <d v="1899-12-30T03:01:00"/>
    <d v="1899-12-30T06:15:00"/>
    <x v="39"/>
    <n v="1024"/>
    <m/>
    <s v="tue"/>
    <s v="CHG2020799 - Enhancement of extractor 0FI_GL_14 to add field ZZKSL (Group Currency)  "/>
    <s v="BW Change - RESOLVED"/>
  </r>
  <r>
    <x v="43"/>
    <s v="Tuesday"/>
    <x v="6"/>
    <x v="1"/>
    <s v="Week 3"/>
    <d v="1899-12-30T22:00:00"/>
    <d v="1899-12-30T03:01:00"/>
    <d v="1899-12-30T03:44:00"/>
    <x v="40"/>
    <n v="536"/>
    <m/>
    <s v="wed"/>
    <s v="Long running job - 2LIS_06_INV"/>
    <m/>
  </r>
  <r>
    <x v="44"/>
    <s v="Wednesday"/>
    <x v="6"/>
    <x v="1"/>
    <s v="Week 3"/>
    <d v="1899-12-30T22:00:00"/>
    <d v="1899-12-30T03:09:00"/>
    <d v="1899-12-30T03:37:00"/>
    <x v="41"/>
    <n v="500.00000000000011"/>
    <m/>
    <s v="thu"/>
    <m/>
    <m/>
  </r>
  <r>
    <x v="45"/>
    <s v="Thursday"/>
    <x v="6"/>
    <x v="1"/>
    <s v="Week 3"/>
    <d v="1899-12-30T22:00:00"/>
    <d v="1899-12-30T02:39:00"/>
    <d v="1899-12-30T03:12:00"/>
    <x v="42"/>
    <n v="474.00000000000006"/>
    <m/>
    <s v="fri"/>
    <m/>
    <m/>
  </r>
  <r>
    <x v="46"/>
    <s v="Friday"/>
    <x v="6"/>
    <x v="1"/>
    <s v="Week 3"/>
    <d v="1899-12-30T22:00:00"/>
    <d v="1899-12-30T03:04:00"/>
    <d v="1899-12-30T03:28:00"/>
    <x v="43"/>
    <n v="540"/>
    <m/>
    <s v="sat"/>
    <s v="Long running job - WF_PROCESS_2LIS_06_INV "/>
    <s v="BW - 2LIS_06_INV - RESOLVED"/>
  </r>
  <r>
    <x v="47"/>
    <s v="Saturday"/>
    <x v="6"/>
    <x v="1"/>
    <s v="Week 3"/>
    <d v="1899-12-30T22:00:00"/>
    <d v="1899-12-30T02:52:36"/>
    <d v="1899-12-30T03:16:52"/>
    <x v="44"/>
    <n v="455.63333333333344"/>
    <m/>
    <s v="sun"/>
    <m/>
    <m/>
  </r>
  <r>
    <x v="48"/>
    <s v="Sunday"/>
    <x v="6"/>
    <x v="1"/>
    <s v="Week 3"/>
    <d v="1899-12-30T22:00:00"/>
    <d v="1899-12-30T03:12:22"/>
    <d v="1899-12-30T03:58:00"/>
    <x v="13"/>
    <n v="506.99999999999994"/>
    <m/>
    <s v="mon"/>
    <m/>
    <m/>
  </r>
  <r>
    <x v="49"/>
    <s v="Monday"/>
    <x v="7"/>
    <x v="1"/>
    <s v="Week 4"/>
    <d v="1899-12-30T22:00:00"/>
    <d v="1899-12-30T02:45:00"/>
    <d v="1899-12-30T03:06:00"/>
    <x v="45"/>
    <n v="477.00000000000006"/>
    <m/>
    <s v="tue"/>
    <m/>
    <m/>
  </r>
  <r>
    <x v="50"/>
    <s v="Tuesday"/>
    <x v="7"/>
    <x v="1"/>
    <s v="Week 4"/>
    <d v="1899-12-30T22:00:00"/>
    <d v="1899-12-30T02:44:00"/>
    <d v="1899-12-30T03:27:00"/>
    <x v="6"/>
    <n v="494.00000000000017"/>
    <m/>
    <s v="wed"/>
    <m/>
    <m/>
  </r>
  <r>
    <x v="51"/>
    <s v="Wednesday"/>
    <x v="7"/>
    <x v="1"/>
    <s v="Week 4"/>
    <d v="1899-12-30T22:00:00"/>
    <d v="1899-12-30T03:20:00"/>
    <d v="1899-12-30T04:03:00"/>
    <x v="46"/>
    <n v="502.00000000000011"/>
    <m/>
    <s v="thu"/>
    <m/>
    <m/>
  </r>
  <r>
    <x v="52"/>
    <s v="Thursday"/>
    <x v="7"/>
    <x v="1"/>
    <s v="Week 4"/>
    <d v="1899-12-30T22:00:00"/>
    <d v="1899-12-30T03:10:53"/>
    <d v="1899-12-30T03:35:10"/>
    <x v="13"/>
    <n v="506.99999999999994"/>
    <m/>
    <s v="fri"/>
    <m/>
    <m/>
  </r>
  <r>
    <x v="53"/>
    <s v="Friday"/>
    <x v="7"/>
    <x v="1"/>
    <s v="Week 4"/>
    <d v="1899-12-30T22:00:00"/>
    <d v="1899-12-30T03:00:00"/>
    <d v="1899-12-30T03:33:00"/>
    <x v="47"/>
    <n v="471.00000000000011"/>
    <m/>
    <s v="sat"/>
    <m/>
    <m/>
  </r>
  <r>
    <x v="54"/>
    <s v="Saturday"/>
    <x v="7"/>
    <x v="1"/>
    <s v="Week 4"/>
    <d v="1899-12-30T22:00:00"/>
    <d v="1899-12-30T04:34:10"/>
    <d v="1899-12-30T05:01:47"/>
    <x v="48"/>
    <n v="522.85"/>
    <m/>
    <s v="sun"/>
    <s v="INA-DCRLSJBQOA did not run after the Switch and Stay causing the OAGLPRD02 - &gt; jobq to remain on hold resulting in INC2912405"/>
    <s v="Switch and Stay"/>
  </r>
  <r>
    <x v="55"/>
    <s v="Sunday"/>
    <x v="7"/>
    <x v="1"/>
    <s v="Week 4"/>
    <d v="1899-12-30T22:00:00"/>
    <d v="1899-12-30T04:04:00"/>
    <d v="1899-12-30T06:50:00"/>
    <x v="49"/>
    <n v="555.00000000000011"/>
    <m/>
    <s v="mon"/>
    <s v="Missing Fuel quest files  - Multiple GL_14 job failures"/>
    <s v="Fuel Quest"/>
  </r>
  <r>
    <x v="56"/>
    <s v="Monday"/>
    <x v="8"/>
    <x v="2"/>
    <s v="Week 1"/>
    <d v="1899-12-30T22:00:00"/>
    <d v="1899-12-30T03:14:00"/>
    <d v="1899-12-30T04:00:00"/>
    <x v="50"/>
    <n v="465.00000000000011"/>
    <m/>
    <s v="tue"/>
    <m/>
    <m/>
  </r>
  <r>
    <x v="57"/>
    <s v="Tuesday"/>
    <x v="8"/>
    <x v="2"/>
    <s v="Week 1"/>
    <d v="1899-12-30T22:00:00"/>
    <d v="1899-12-30T03:00:00"/>
    <d v="1899-12-30T03:31:00"/>
    <x v="51"/>
    <n v="510.00000000000011"/>
    <m/>
    <s v="wed"/>
    <m/>
    <m/>
  </r>
  <r>
    <x v="58"/>
    <s v="Wednesday"/>
    <x v="8"/>
    <x v="2"/>
    <s v="Week 1"/>
    <d v="1899-12-30T22:00:00"/>
    <d v="1899-12-30T02:58:00"/>
    <d v="1899-12-30T03:38:00"/>
    <x v="45"/>
    <n v="477.00000000000006"/>
    <m/>
    <s v="thu"/>
    <m/>
    <m/>
  </r>
  <r>
    <x v="59"/>
    <s v="Thursday"/>
    <x v="8"/>
    <x v="2"/>
    <s v="Week 1"/>
    <d v="1899-12-30T22:00:00"/>
    <d v="1899-12-30T02:41:31"/>
    <d v="1899-12-30T03:11:48"/>
    <x v="52"/>
    <n v="481.10000000000008"/>
    <m/>
    <s v="fri"/>
    <m/>
    <m/>
  </r>
  <r>
    <x v="60"/>
    <s v="Friday"/>
    <x v="8"/>
    <x v="2"/>
    <s v="Week 1"/>
    <d v="1899-12-30T22:00:00"/>
    <d v="1899-12-30T03:01:34"/>
    <d v="1899-12-30T03:34:16"/>
    <x v="53"/>
    <n v="504.99999999999994"/>
    <m/>
    <s v="sat"/>
    <m/>
    <m/>
  </r>
  <r>
    <x v="61"/>
    <s v="Saturday"/>
    <x v="8"/>
    <x v="2"/>
    <s v="Week 1"/>
    <d v="1899-12-30T22:00:00"/>
    <d v="1899-12-30T02:07:00"/>
    <d v="1899-12-30T06:31:00"/>
    <x v="54"/>
    <n v="633.00000000000011"/>
    <m/>
    <s v="sun"/>
    <s v="CHG2021933 SAP: VBLOCK VMware"/>
    <s v="Infrastructure Change"/>
  </r>
  <r>
    <x v="62"/>
    <s v="Sunday"/>
    <x v="8"/>
    <x v="2"/>
    <s v="Week 1"/>
    <d v="1899-12-30T22:00:00"/>
    <d v="1899-12-30T03:12:00"/>
    <d v="1899-12-30T03:54:00"/>
    <x v="55"/>
    <n v="526"/>
    <m/>
    <s v="mon"/>
    <s v="Finance Merchandise Accounting Solutions AP/AR was SAP Integration"/>
    <s v="Finance Merchandise Accounting Solutions AP/AR"/>
  </r>
  <r>
    <x v="63"/>
    <s v="Monday"/>
    <x v="9"/>
    <x v="2"/>
    <s v="Week 2"/>
    <d v="1899-12-30T22:00:00"/>
    <d v="1899-12-30T02:39:00"/>
    <d v="1899-12-30T03:13:00"/>
    <x v="56"/>
    <n v="461.00000000000011"/>
    <m/>
    <s v="tue"/>
    <m/>
    <m/>
  </r>
  <r>
    <x v="64"/>
    <s v="Tuesday"/>
    <x v="9"/>
    <x v="2"/>
    <s v="Week 2"/>
    <d v="1899-12-30T22:00:00"/>
    <d v="1899-12-30T02:05:00"/>
    <d v="1899-12-30T03:02:00"/>
    <x v="57"/>
    <n v="486.00000000000011"/>
    <m/>
    <s v="wed"/>
    <m/>
    <m/>
  </r>
  <r>
    <x v="65"/>
    <s v="Wednesday"/>
    <x v="9"/>
    <x v="2"/>
    <s v="Week 2"/>
    <d v="1899-12-30T22:00:00"/>
    <d v="1899-12-30T03:10:00"/>
    <d v="1899-12-30T03:38:00"/>
    <x v="58"/>
    <n v="492.00000000000017"/>
    <m/>
    <s v="thu"/>
    <m/>
    <m/>
  </r>
  <r>
    <x v="66"/>
    <s v="Thursday"/>
    <x v="9"/>
    <x v="2"/>
    <s v="Week 2"/>
    <d v="1899-12-30T22:00:00"/>
    <d v="1899-12-30T02:37:34"/>
    <d v="1899-12-30T03:28:40"/>
    <x v="59"/>
    <n v="476.38333333333333"/>
    <m/>
    <s v="fri"/>
    <m/>
    <m/>
  </r>
  <r>
    <x v="67"/>
    <s v="Friday"/>
    <x v="9"/>
    <x v="2"/>
    <s v="Week 2"/>
    <d v="1899-12-30T22:00:00"/>
    <d v="1899-12-30T04:17:00"/>
    <d v="1899-12-30T04:47:00"/>
    <x v="8"/>
    <n v="550"/>
    <m/>
    <s v="sat"/>
    <s v="EP1 Issue"/>
    <s v="EP1 - ON GOING ISSUE"/>
  </r>
  <r>
    <x v="68"/>
    <s v="Saturday"/>
    <x v="9"/>
    <x v="2"/>
    <s v="Week 2"/>
    <d v="1899-12-30T22:00:00"/>
    <d v="1899-12-30T02:08:00"/>
    <d v="1899-12-30T04:26:00"/>
    <x v="60"/>
    <n v="509.96666666666675"/>
    <m/>
    <s v="sun"/>
    <m/>
    <m/>
  </r>
  <r>
    <x v="69"/>
    <s v="Sunday"/>
    <x v="9"/>
    <x v="2"/>
    <s v="Week 2"/>
    <d v="1899-12-30T22:00:00"/>
    <d v="1899-12-30T03:10:25"/>
    <d v="1899-12-30T03:50:12"/>
    <x v="61"/>
    <n v="462.23333333333341"/>
    <m/>
    <s v="mon"/>
    <m/>
    <m/>
  </r>
  <r>
    <x v="70"/>
    <s v="Monday"/>
    <x v="10"/>
    <x v="2"/>
    <s v="Week 3"/>
    <d v="1899-12-30T22:00:00"/>
    <d v="1899-12-30T02:04:13"/>
    <d v="1899-12-30T02:37:39"/>
    <x v="62"/>
    <n v="403.58333333333348"/>
    <m/>
    <s v="tue"/>
    <m/>
    <m/>
  </r>
  <r>
    <x v="71"/>
    <s v="Tuesday"/>
    <x v="10"/>
    <x v="2"/>
    <s v="Week 3"/>
    <d v="1899-12-30T22:00:00"/>
    <d v="1899-12-30T02:24:00"/>
    <d v="1899-12-30T03:01:00"/>
    <x v="63"/>
    <n v="650.00000000000011"/>
    <m/>
    <s v="wed"/>
    <s v="Long running job - JOBP.ETL.SAP_MM_IM_PUR"/>
    <s v="BW - 2LIS_06_INV - RESOLVED"/>
  </r>
  <r>
    <x v="72"/>
    <s v="Wednesday"/>
    <x v="10"/>
    <x v="2"/>
    <s v="Week 3"/>
    <d v="1899-12-30T22:00:00"/>
    <d v="1899-12-30T02:32:00"/>
    <d v="1899-12-30T03:23:00"/>
    <x v="64"/>
    <n v="564.00000000000011"/>
    <m/>
    <s v="thu"/>
    <s v="Long running job - JOBP.ETL.SAP_MM_IM_PUR"/>
    <s v="BW - 2LIS_06_INV - RESOLVED"/>
  </r>
  <r>
    <x v="73"/>
    <s v="Thursday"/>
    <x v="10"/>
    <x v="2"/>
    <s v="Week 3"/>
    <d v="1899-12-30T22:00:00"/>
    <d v="1899-12-30T03:10:30"/>
    <d v="1899-12-30T03:43:56"/>
    <x v="65"/>
    <n v="573"/>
    <m/>
    <s v="fri"/>
    <s v="Long running job - JOBP.ETL.SAP_MM_IM_PUR"/>
    <s v="BW - 2LIS_06_INV - RESOLVED"/>
  </r>
  <r>
    <x v="74"/>
    <s v="Friday"/>
    <x v="10"/>
    <x v="2"/>
    <s v="Week 3"/>
    <d v="1899-12-30T22:00:00"/>
    <d v="1899-12-30T02:22:29"/>
    <d v="1899-12-30T02:50:07"/>
    <x v="66"/>
    <n v="589"/>
    <m/>
    <s v="sat"/>
    <s v="Long running job - JOBP.ETL.SAP_MM_IM_PUR"/>
    <s v="BW - 2LIS_06_INV - RESOLVED"/>
  </r>
  <r>
    <x v="75"/>
    <s v="Saturday"/>
    <x v="10"/>
    <x v="2"/>
    <s v="Week 3"/>
    <d v="1899-12-30T22:00:00"/>
    <d v="1899-12-30T02:13:00"/>
    <d v="1899-12-30T09:39:00"/>
    <x v="67"/>
    <n v="1184"/>
    <m/>
    <s v="sun"/>
    <s v="Long Running Job - 2LIS_06_INV "/>
    <s v="BW - 2LIS_06_INV - RESOLVED"/>
  </r>
  <r>
    <x v="76"/>
    <s v="Sunday"/>
    <x v="10"/>
    <x v="2"/>
    <s v="Week 3"/>
    <d v="1899-12-30T22:00:00"/>
    <d v="1899-12-30T03:17:00"/>
    <d v="1899-12-30T04:09:00"/>
    <x v="68"/>
    <n v="461.99999999999994"/>
    <m/>
    <s v="mon"/>
    <m/>
    <m/>
  </r>
  <r>
    <x v="77"/>
    <s v="Monday"/>
    <x v="11"/>
    <x v="2"/>
    <s v="Week 4"/>
    <d v="1899-12-30T22:00:00"/>
    <d v="1899-12-30T03:00:00"/>
    <d v="1899-12-30T03:52:00"/>
    <x v="69"/>
    <n v="450"/>
    <m/>
    <s v="tue"/>
    <m/>
    <m/>
  </r>
  <r>
    <x v="78"/>
    <s v="Tuesday"/>
    <x v="11"/>
    <x v="2"/>
    <s v="Week 4"/>
    <d v="1899-12-30T22:00:00"/>
    <d v="1899-12-30T02:25:00"/>
    <d v="1899-12-30T03:13:00"/>
    <x v="64"/>
    <n v="564.00000000000011"/>
    <m/>
    <s v="wed"/>
    <s v="INC2939152 - Alarm:'JOBP.ETL.SAP_MM_IM_PUR' RunID:'0048841604' Has run longer than expected on Client:'7000'"/>
    <s v="BW - 2LIS_06_INV - RESOLVED"/>
  </r>
  <r>
    <x v="79"/>
    <s v="Wednesday"/>
    <x v="11"/>
    <x v="2"/>
    <s v="Week 4"/>
    <d v="1899-12-30T22:00:00"/>
    <d v="1899-12-30T02:35:00"/>
    <d v="1899-12-30T06:41:58"/>
    <x v="70"/>
    <n v="651.63333333333344"/>
    <m/>
    <s v="thu"/>
    <s v="INC2940247 - Multiple jobs ended not ok within Sap_master"/>
    <s v="RFC connection"/>
  </r>
  <r>
    <x v="80"/>
    <s v="Thursday"/>
    <x v="11"/>
    <x v="2"/>
    <s v="Week 4"/>
    <d v="1899-12-30T22:00:00"/>
    <d v="1899-12-30T01:47:14"/>
    <d v="1899-12-30T04:14:18"/>
    <x v="71"/>
    <n v="528"/>
    <m/>
    <s v="fri"/>
    <s v="INC2940565 = WF_PROCESS_2LIS_06_INV long running in SAP_MASTER"/>
    <s v="BW - 2LIS_06_INV - RESOLVED"/>
  </r>
  <r>
    <x v="81"/>
    <s v="Friday"/>
    <x v="11"/>
    <x v="2"/>
    <s v="Week 4"/>
    <d v="1899-12-30T22:00:00"/>
    <d v="1899-12-30T03:56:16"/>
    <d v="1899-12-30T04:29:43"/>
    <x v="72"/>
    <n v="528.88333333333333"/>
    <m/>
    <s v="sat"/>
    <s v="INC2941632 - JOBP.ETL.EDW.ATHENA_DW.BATCH_LOAD  ENDED_NOT_OK "/>
    <s v="Data Integrations"/>
  </r>
  <r>
    <x v="82"/>
    <s v="Saturday"/>
    <x v="11"/>
    <x v="2"/>
    <s v="Week 4"/>
    <d v="1899-12-30T22:00:00"/>
    <d v="1899-12-30T04:13:50"/>
    <d v="1899-12-30T05:35:14"/>
    <x v="73"/>
    <n v="572.63333333333344"/>
    <m/>
    <s v="sun"/>
    <s v="INC2939681 - Parent: Incorrect Bill Codes for Coupon Transactions Tuesday 11/20 on West Coast locations and Wed 11/21 for all US"/>
    <s v="DBA"/>
  </r>
  <r>
    <x v="83"/>
    <s v="Sunday"/>
    <x v="11"/>
    <x v="2"/>
    <s v="Week 4"/>
    <d v="1899-12-30T22:00:00"/>
    <d v="1899-12-30T04:51:24"/>
    <d v="1899-12-30T05:43:09"/>
    <x v="64"/>
    <n v="564.00000000000011"/>
    <m/>
    <s v="mon"/>
    <s v="INC2939681 - Parent: Incorrect Bill Codes for Coupon Transactions Tuesday 11/20 on West Coast locations and Wed 11/21 for all US"/>
    <s v="DBA"/>
  </r>
  <r>
    <x v="84"/>
    <s v="Monday"/>
    <x v="12"/>
    <x v="3"/>
    <s v="Week 1"/>
    <d v="1899-12-30T22:00:00"/>
    <d v="1899-12-30T03:45:00"/>
    <d v="1899-12-30T04:28:00"/>
    <x v="74"/>
    <n v="508.00000000000011"/>
    <m/>
    <s v="tue"/>
    <m/>
    <m/>
  </r>
  <r>
    <x v="85"/>
    <s v="Tuesday"/>
    <x v="12"/>
    <x v="3"/>
    <s v="Week 1"/>
    <d v="1899-12-30T22:00:00"/>
    <d v="1899-12-30T04:31:11"/>
    <d v="1899-12-30T05:31:54"/>
    <x v="75"/>
    <n v="646.09999999999991"/>
    <m/>
    <s v="wed"/>
    <m/>
    <s v="BW - 2LIS_06_INV - RESOLVED"/>
  </r>
  <r>
    <x v="86"/>
    <s v="Wednesday"/>
    <x v="12"/>
    <x v="3"/>
    <s v="Week 1"/>
    <d v="1899-12-30T22:00:00"/>
    <d v="1899-12-30T03:55:31"/>
    <d v="1899-12-30T04:55:49"/>
    <x v="76"/>
    <n v="769"/>
    <m/>
    <s v="thu"/>
    <s v="INC2946920 - Alarm:'JOBP.ETL.SAP_MM_IM_PUR' RunID:'0049688972' Has run longer than expected on Client:'7000'"/>
    <s v="BW - 2LIS_06_INV - RESOLVED"/>
  </r>
  <r>
    <x v="87"/>
    <s v="Thursday"/>
    <x v="12"/>
    <x v="3"/>
    <s v="Week 1"/>
    <d v="1899-12-30T22:00:00"/>
    <d v="1899-12-30T03:06:56"/>
    <d v="1899-12-30T04:25:13"/>
    <x v="77"/>
    <n v="746"/>
    <m/>
    <s v="fri"/>
    <s v="INC2948101 - Multiple GL Extract failures in SAP_MASTER"/>
    <s v="BCI listener - IN PROGRESS"/>
  </r>
  <r>
    <x v="88"/>
    <s v="Friday"/>
    <x v="12"/>
    <x v="3"/>
    <s v="Week 1"/>
    <d v="1899-12-30T22:00:00"/>
    <d v="1899-12-30T03:11:00"/>
    <d v="1899-12-30T03:59:00"/>
    <x v="78"/>
    <n v="727.68333333333328"/>
    <m/>
    <s v="sat"/>
    <s v="INC2949350 - UC4-JOBP.ETL.SAP_MM_IM_PUR' RunID:'0049914310' Has run longer than expected on Client:'7000'"/>
    <s v="BW - 2LIS_06_INV - RESOLVED"/>
  </r>
  <r>
    <x v="89"/>
    <s v="Saturday"/>
    <x v="12"/>
    <x v="3"/>
    <s v="Week 1"/>
    <d v="1899-12-30T22:00:00"/>
    <d v="1899-12-30T06:33:00"/>
    <d v="1899-12-30T07:00:00"/>
    <x v="79"/>
    <n v="863.00000000000023"/>
    <m/>
    <s v="sun"/>
    <s v="INC2949853 - INA- A very large amount of halted/locked jobs/ stopping SAP, Wave queues and ecom processes and INC2949866 - OMS_INVENTORY_MAINTENANCE scheduler was stopped"/>
    <s v="Order Power Support"/>
  </r>
  <r>
    <x v="90"/>
    <s v="Sunday"/>
    <x v="12"/>
    <x v="3"/>
    <s v="Week 1"/>
    <d v="1899-12-30T22:00:00"/>
    <d v="1899-12-30T03:16:00"/>
    <d v="1899-12-30T03:37:00"/>
    <x v="80"/>
    <n v="586.00000000000011"/>
    <m/>
    <s v="mon"/>
    <s v="Oracle patching - WS Delete Procsess running long"/>
    <s v="DBA"/>
  </r>
  <r>
    <x v="91"/>
    <s v="Monday"/>
    <x v="13"/>
    <x v="3"/>
    <s v="Week 2"/>
    <d v="1899-12-30T22:00:00"/>
    <d v="1899-12-30T03:14:00"/>
    <d v="1899-12-30T03:41:00"/>
    <x v="81"/>
    <n v="503"/>
    <m/>
    <s v="tue"/>
    <s v="INC2951664 - JOBP.SAPINTG.FICA.IDOC_POST  Type:       JOBP  Run#:       0050245429 "/>
    <s v="Finance Materials Management"/>
  </r>
  <r>
    <x v="92"/>
    <s v="Tuesday"/>
    <x v="13"/>
    <x v="3"/>
    <s v="Week 2"/>
    <d v="1899-12-30T22:00:00"/>
    <d v="1899-12-30T03:28:00"/>
    <d v="1899-12-30T04:19:00"/>
    <x v="82"/>
    <n v="820"/>
    <m/>
    <s v="wed"/>
    <s v="INC2952892 - JOBP.SAPINTG.APAR.SAP141_RBC_Q  Type:       JOBP  Run#:       0050349908 "/>
    <s v="Finance Merchandise Accounting Solutions AP/AR"/>
  </r>
  <r>
    <x v="93"/>
    <s v="Wednesday"/>
    <x v="13"/>
    <x v="3"/>
    <s v="Week 2"/>
    <d v="1899-12-30T22:00:00"/>
    <d v="1899-12-30T02:39:00"/>
    <d v="1899-12-30T03:30:00"/>
    <x v="83"/>
    <n v="547.00000000000011"/>
    <m/>
    <s v="thu"/>
    <s v="INC2954140 - JOBP.SAPINTG.APAR.SAP141_RBC_Q  Type:       JOBP  Run#:       0050454281  Top Workflow name: JOBP.SAPINTG.ACCT_DLY_MAIN "/>
    <s v="Finance Merchandise Accounting Solutions AP/AR"/>
  </r>
  <r>
    <x v="94"/>
    <s v="Thursday"/>
    <x v="13"/>
    <x v="3"/>
    <s v="Week 2"/>
    <d v="1899-12-30T22:00:00"/>
    <d v="1899-12-30T02:46:00"/>
    <d v="1899-12-30T03:37:00"/>
    <x v="84"/>
    <n v="802.91666666666674"/>
    <m/>
    <s v="fri"/>
    <s v="INC2955431 - JOBP.ETL.SAP_MM_IM_PUR is running too long"/>
    <s v="BW - 2LIS_06_INV - RESOLVED"/>
  </r>
  <r>
    <x v="95"/>
    <s v="Friday"/>
    <x v="13"/>
    <x v="3"/>
    <s v="Week 2"/>
    <d v="1899-12-30T22:00:00"/>
    <d v="1899-12-30T02:29:19"/>
    <d v="1899-12-30T03:12:22"/>
    <x v="85"/>
    <n v="747.71666666666681"/>
    <m/>
    <s v="sat"/>
    <s v="INC2956609"/>
    <s v="BW - 2LIS_06_INV - RESOLVED"/>
  </r>
  <r>
    <x v="96"/>
    <s v="Saturday"/>
    <x v="13"/>
    <x v="3"/>
    <s v="Week 2"/>
    <d v="1899-12-30T22:00:00"/>
    <d v="1899-12-30T02:52:24"/>
    <d v="1899-12-30T03:37:41"/>
    <x v="86"/>
    <n v="632"/>
    <m/>
    <s v="sun"/>
    <s v="INC2957239 -  Alarm:'JOBP.ETL.SAP_MM_IM_PUR' RunID:'0050759079' Has run longer than expected on Client:'7000'"/>
    <s v="BW - 2LIS_06_INV - RESOLVED"/>
  </r>
  <r>
    <x v="97"/>
    <s v="Sunday"/>
    <x v="13"/>
    <x v="3"/>
    <s v="Week 2"/>
    <d v="1899-12-30T22:00:00"/>
    <d v="1899-12-30T03:13:00"/>
    <d v="1899-12-30T03:59:00"/>
    <x v="53"/>
    <n v="504.99999999999994"/>
    <m/>
    <s v="mon"/>
    <s v="INC2957671 - SAP697_GMIECO_CHK_BATCH - INC2957672 - JOBP.SAPINTG.APAR.SAP141_RBC_Q Type: JOBP Run#: 0050861596"/>
    <s v="Finance Merchandise Accounting Solutions AP/AR"/>
  </r>
  <r>
    <x v="98"/>
    <s v="Monday"/>
    <x v="14"/>
    <x v="3"/>
    <s v="Week 3"/>
    <d v="1899-12-30T22:00:00"/>
    <d v="1899-12-30T03:09:00"/>
    <d v="1899-12-30T03:42:00"/>
    <x v="50"/>
    <n v="465.00000000000011"/>
    <m/>
    <s v="tue"/>
    <m/>
    <m/>
  </r>
  <r>
    <x v="99"/>
    <s v="Tuesday"/>
    <x v="14"/>
    <x v="3"/>
    <s v="Week 3"/>
    <d v="1899-12-30T22:00:00"/>
    <d v="1899-12-30T04:26:00"/>
    <d v="1899-12-30T05:59:00"/>
    <x v="87"/>
    <n v="1191"/>
    <m/>
    <s v="wed"/>
    <s v="INC2960414 JOBP.ETL.SAP.V3_JOBS_IMM - INC2960601 Alarm:'JOBP.ETL.SAP_MM_IM_PUR' RunID:'0051079050' Has run longer than expected on Client:'7000' - The Issue was related to garbage collection which was residing in EP1"/>
    <s v="EP1 - ON GOING ISSUE"/>
  </r>
  <r>
    <x v="100"/>
    <s v="Wednesday"/>
    <x v="14"/>
    <x v="3"/>
    <s v="Week 3"/>
    <d v="1899-12-30T22:00:00"/>
    <d v="1899-12-30T02:55:00"/>
    <d v="1899-12-30T03:58:00"/>
    <x v="88"/>
    <n v="1191"/>
    <m/>
    <s v="thu"/>
    <s v="INC2961553 - Alarm:'JOBP.ETL.SAP_MM_IM_PUR' RunID:'0051190183' Has run longer than expected on Client:'7000'"/>
    <s v="BW - 2LIS_06_INV - RESOLVED"/>
  </r>
  <r>
    <x v="101"/>
    <s v="Thursday"/>
    <x v="14"/>
    <x v="3"/>
    <s v="Week 3"/>
    <d v="1899-12-30T22:00:00"/>
    <d v="1899-12-30T02:21:00"/>
    <d v="1899-12-30T03:00:00"/>
    <x v="89"/>
    <n v="793.00000000000011"/>
    <m/>
    <s v="fri"/>
    <s v="INC2962691 - JOBP.ETL.SAP_MM_IM_PUR is running too long! Please investigate. RunID:'0051299534"/>
    <s v="BW - 2LIS_06_INV - RESOLVED"/>
  </r>
  <r>
    <x v="102"/>
    <s v="Friday"/>
    <x v="14"/>
    <x v="3"/>
    <s v="Week 3"/>
    <d v="1899-12-30T22:00:00"/>
    <d v="1899-12-30T03:33:40"/>
    <d v="1899-12-30T04:25:04"/>
    <x v="90"/>
    <n v="841"/>
    <m/>
    <s v="sat"/>
    <s v="INC2963769 - SAP_MASTER: JOBP.ETL.SAP_MM_IM_PUR is running too long! Please investigate. "/>
    <s v="BW - 2LIS_06_INV - RESOLVED"/>
  </r>
  <r>
    <x v="103"/>
    <s v="Saturday"/>
    <x v="14"/>
    <x v="3"/>
    <s v="Week 3"/>
    <d v="1899-12-30T22:00:00"/>
    <d v="1899-12-30T02:52:00"/>
    <d v="1899-12-30T09:22:00"/>
    <x v="91"/>
    <n v="801.00000000000011"/>
    <m/>
    <s v="sun"/>
    <s v="INC2964361 - SAP_MASTER: 2LIS_06_INV long running"/>
    <s v="BW - 2LIS_06_INV - RESOLVED"/>
  </r>
  <r>
    <x v="104"/>
    <s v="Sunday"/>
    <x v="14"/>
    <x v="3"/>
    <s v="Week 3"/>
    <d v="1899-12-30T22:00:00"/>
    <d v="1899-12-30T03:13:00"/>
    <d v="1899-12-30T03:58:00"/>
    <x v="81"/>
    <n v="503"/>
    <m/>
    <s v="mon"/>
    <s v="mon"/>
    <m/>
  </r>
  <r>
    <x v="105"/>
    <s v="Monday"/>
    <x v="15"/>
    <x v="3"/>
    <s v="Week 4"/>
    <d v="1899-12-30T22:00:00"/>
    <d v="1899-12-30T05:58:00"/>
    <d v="1899-12-30T06:38:00"/>
    <x v="4"/>
    <n v="690.00000000000011"/>
    <m/>
    <s v="tue"/>
    <s v="INC2965962 - Node failed in ep1hdb01094p02 associated with EP1"/>
    <s v="EP1 - ON GOING ISSUE"/>
  </r>
  <r>
    <x v="106"/>
    <s v="Tuesday"/>
    <x v="15"/>
    <x v="3"/>
    <s v="Week 4"/>
    <d v="1899-12-30T22:00:00"/>
    <d v="1899-12-30T03:44:00"/>
    <d v="1899-12-30T04:39:00"/>
    <x v="92"/>
    <n v="708"/>
    <m/>
    <s v="wed"/>
    <s v="wed"/>
    <s v="BW - 2LIS_06_INV - RESOLVED"/>
  </r>
  <r>
    <x v="107"/>
    <s v="Wednesday"/>
    <x v="15"/>
    <x v="3"/>
    <s v="Week 4"/>
    <d v="1899-12-30T22:00:00"/>
    <d v="1899-12-30T02:56:00"/>
    <d v="1899-12-30T03:56:00"/>
    <x v="93"/>
    <n v="660"/>
    <m/>
    <s v="thu"/>
    <s v="INC2968092 - Alarm:'JOBP.ETL.SAP_MM_IM_PUR' RunID:'0051926314' Has run longer than expected on Client:'7000'"/>
    <m/>
  </r>
  <r>
    <x v="108"/>
    <s v="Thursday"/>
    <x v="15"/>
    <x v="3"/>
    <s v="Week 4"/>
    <d v="1899-12-30T22:00:00"/>
    <d v="1899-12-30T04:20:00"/>
    <d v="1899-12-30T05:25:00"/>
    <x v="94"/>
    <n v="885"/>
    <m/>
    <s v="fri"/>
    <s v="INC2969087 - Multiple HR &amp; Finance Systems Unavailable // EP1 Database Offline"/>
    <s v="EP1 - ON GOING ISSUE"/>
  </r>
  <r>
    <x v="109"/>
    <s v="Friday"/>
    <x v="15"/>
    <x v="3"/>
    <s v="Week 4"/>
    <d v="1899-12-30T22:00:00"/>
    <d v="1899-12-30T03:47:37"/>
    <d v="1899-12-30T04:18:11"/>
    <x v="95"/>
    <n v="1381"/>
    <m/>
    <s v="sat"/>
    <s v="sat"/>
    <s v="BW - 2LIS_06_INV - RESOLVED"/>
  </r>
  <r>
    <x v="110"/>
    <s v="Saturday"/>
    <x v="15"/>
    <x v="3"/>
    <s v="Week 4"/>
    <d v="1899-12-30T22:00:00"/>
    <d v="1899-12-30T03:27:37"/>
    <d v="1899-12-30T10:03:00"/>
    <x v="96"/>
    <n v="849"/>
    <m/>
    <s v="sun"/>
    <s v="sun"/>
    <s v="BW - 2LIS_06_INV - RESOLVED"/>
  </r>
  <r>
    <x v="111"/>
    <s v="Sunday"/>
    <x v="15"/>
    <x v="3"/>
    <s v="Week 4"/>
    <d v="1899-12-30T22:00:00"/>
    <d v="1899-12-30T04:20:00"/>
    <d v="1899-12-30T05:15:00"/>
    <x v="97"/>
    <n v="563.83333333333348"/>
    <m/>
    <s v="mon"/>
    <s v="mon"/>
    <s v="BW - 2LIS_06_INV - RESOLVED"/>
  </r>
  <r>
    <x v="112"/>
    <s v="Monday"/>
    <x v="16"/>
    <x v="4"/>
    <s v="Week 1"/>
    <d v="1899-12-30T22:00:00"/>
    <d v="1899-12-30T03:36:00"/>
    <d v="1899-12-30T04:08:00"/>
    <x v="98"/>
    <n v="512.48333333333335"/>
    <m/>
    <s v="tue"/>
    <s v="tue"/>
    <s v="BW - 2LIS_06_INV - RESOLVED"/>
  </r>
  <r>
    <x v="113"/>
    <s v="Tuesday"/>
    <x v="16"/>
    <x v="4"/>
    <s v="Week 1"/>
    <d v="1899-12-30T22:00:00"/>
    <d v="1899-12-30T02:35:00"/>
    <d v="1899-12-30T03:19:00"/>
    <x v="99"/>
    <n v="421.00000000000011"/>
    <m/>
    <s v="wed"/>
    <s v="wed"/>
    <m/>
  </r>
  <r>
    <x v="114"/>
    <s v="Wednesday"/>
    <x v="16"/>
    <x v="4"/>
    <s v="Week 1"/>
    <d v="1899-12-30T22:00:00"/>
    <d v="1899-12-30T02:02:00"/>
    <d v="1899-12-30T02:33:00"/>
    <x v="100"/>
    <n v="457.00000000000011"/>
    <m/>
    <s v="thu"/>
    <s v="thur"/>
    <m/>
  </r>
  <r>
    <x v="115"/>
    <s v="Thursday"/>
    <x v="16"/>
    <x v="4"/>
    <s v="Week 1"/>
    <d v="1899-12-30T22:00:00"/>
    <d v="1899-12-30T02:04:13"/>
    <d v="1899-12-30T02:46:37"/>
    <x v="101"/>
    <n v="854"/>
    <m/>
    <s v="fri"/>
    <s v="INC2973730 - JOBP.ETL.SAP_MM_IM_PUR is running too long! Please investigate."/>
    <s v="BW - 2LIS_06_INV - RESOLVED"/>
  </r>
  <r>
    <x v="116"/>
    <s v="Friday"/>
    <x v="16"/>
    <x v="4"/>
    <s v="Week 1"/>
    <d v="1899-12-30T22:00:00"/>
    <d v="1899-12-30T05:48:09"/>
    <d v="1899-12-30T06:57:42"/>
    <x v="102"/>
    <n v="1381.5833333333333"/>
    <m/>
    <s v="sat"/>
    <s v="INC2974628 for EP100003: Database Unavailable."/>
    <s v="EP1 - ON GOING ISSUE"/>
  </r>
  <r>
    <x v="117"/>
    <s v="Saturday"/>
    <x v="16"/>
    <x v="4"/>
    <s v="Week 1"/>
    <d v="1899-12-30T22:00:00"/>
    <d v="1899-12-30T02:04:06"/>
    <d v="1899-12-30T09:46:30"/>
    <x v="103"/>
    <n v="967.08333333333348"/>
    <m/>
    <s v="sun"/>
    <s v="INC2975177  - SAP_MASTER: 1AM run of 2LIS_06_inv long running"/>
    <s v="BW - 2LIS_06_INV - RESOLVED"/>
  </r>
  <r>
    <x v="118"/>
    <s v="Sunday"/>
    <x v="16"/>
    <x v="4"/>
    <s v="Week 1"/>
    <d v="1899-12-30T22:00:00"/>
    <d v="1899-12-30T05:22:00"/>
    <d v="1899-12-30T06:05:00"/>
    <x v="104"/>
    <n v="579.28333333333342"/>
    <m/>
    <s v="mon"/>
    <s v="INC2975552 - GPFS issue caused multiple delays in DLY_MAIN &amp; SAP_MASTER."/>
    <s v="GPFS"/>
  </r>
  <r>
    <x v="119"/>
    <s v="Monday"/>
    <x v="17"/>
    <x v="4"/>
    <s v="Week 2"/>
    <d v="1899-12-30T22:00:00"/>
    <d v="1899-12-30T03:05:00"/>
    <d v="1899-12-30T03:35:00"/>
    <x v="105"/>
    <n v="450.45000000000005"/>
    <m/>
    <s v="tue"/>
    <s v="tue"/>
    <m/>
  </r>
  <r>
    <x v="120"/>
    <s v="Tuesday"/>
    <x v="17"/>
    <x v="4"/>
    <s v="Week 2"/>
    <d v="1899-12-30T22:00:00"/>
    <d v="1899-12-30T03:15:00"/>
    <d v="1899-12-30T03:40:00"/>
    <x v="106"/>
    <n v="463.00000000000011"/>
    <m/>
    <s v="wed"/>
    <s v="wed"/>
    <m/>
  </r>
  <r>
    <x v="121"/>
    <s v="Wednesday"/>
    <x v="17"/>
    <x v="4"/>
    <s v="Week 2"/>
    <d v="1899-12-30T22:00:00"/>
    <d v="1899-12-30T06:11:00"/>
    <d v="1899-12-30T06:36:00"/>
    <x v="107"/>
    <n v="875.00000000000011"/>
    <m/>
    <s v="thu"/>
    <s v="INC2977803 - Multiple HR &amp; Finance Systems Unavailable // EP1 Database Offline"/>
    <s v="EP1 - ON GOING ISSUE"/>
  </r>
  <r>
    <x v="122"/>
    <s v="Thursday"/>
    <x v="17"/>
    <x v="4"/>
    <s v="Week 2"/>
    <d v="1899-12-30T22:00:00"/>
    <s v="#ERROR!"/>
    <d v="1899-12-30T03:54:00"/>
    <x v="108"/>
    <n v="769.64999999999964"/>
    <m/>
    <s v="fri"/>
    <s v="INC2979036 JOBP.ETL.SAP_MM_IM_PUR is running too long!"/>
    <s v="BW - 2LIS_06_INV - RESOLVED"/>
  </r>
  <r>
    <x v="123"/>
    <s v="Friday"/>
    <x v="17"/>
    <x v="4"/>
    <s v="Week 2"/>
    <d v="1899-12-30T22:00:00"/>
    <d v="1899-12-30T02:44:57"/>
    <d v="1899-12-30T03:30:14"/>
    <x v="109"/>
    <n v="1058.9999999999995"/>
    <m/>
    <s v="sat"/>
    <s v="sat"/>
    <s v="BW - 2LIS_06_INV - RESOLVED"/>
  </r>
  <r>
    <x v="124"/>
    <s v="Saturday"/>
    <x v="17"/>
    <x v="4"/>
    <s v="Week 2"/>
    <d v="1899-12-30T22:00:00"/>
    <d v="1899-12-30T04:21:00"/>
    <d v="1899-12-30T09:43:16"/>
    <x v="110"/>
    <n v="809.53333333333251"/>
    <m/>
    <s v="sun"/>
    <s v="INC2980699 - JOBP.ETL.EDW.2LIS_06_INV RunID 53631064 running long"/>
    <s v="BW - 2LIS_06_INV - RESOLVED"/>
  </r>
  <r>
    <x v="125"/>
    <s v="Sunday"/>
    <x v="17"/>
    <x v="4"/>
    <s v="Week 2"/>
    <d v="1899-12-30T22:00:00"/>
    <d v="1899-12-30T03:12:19"/>
    <d v="1899-12-30T04:07:21"/>
    <x v="111"/>
    <n v="475.16666666666589"/>
    <m/>
    <s v="mon"/>
    <m/>
    <m/>
  </r>
  <r>
    <x v="126"/>
    <s v="Monday"/>
    <x v="18"/>
    <x v="4"/>
    <s v="Week 3"/>
    <d v="1899-12-30T22:00:00"/>
    <d v="1899-12-30T02:32:00"/>
    <d v="1899-12-30T03:18:00"/>
    <x v="112"/>
    <n v="496.99999999999937"/>
    <m/>
    <s v="tue"/>
    <m/>
    <m/>
  </r>
  <r>
    <x v="127"/>
    <s v="Tuesday"/>
    <x v="18"/>
    <x v="4"/>
    <s v="Week 3"/>
    <d v="1899-12-30T22:00:00"/>
    <d v="1899-12-30T02:43:00"/>
    <d v="1899-12-30T03:16:00"/>
    <x v="54"/>
    <n v="633.00000000000011"/>
    <m/>
    <s v="wed"/>
    <m/>
    <s v="BW - 2LIS_06_INV - RESOLVED"/>
  </r>
  <r>
    <x v="128"/>
    <s v="Wednesday"/>
    <x v="18"/>
    <x v="4"/>
    <s v="Week 3"/>
    <d v="1899-12-30T22:00:00"/>
    <d v="1899-12-30T02:17:00"/>
    <d v="1899-12-30T03:08:00"/>
    <x v="113"/>
    <n v="755.99999999999898"/>
    <m/>
    <s v="thu"/>
    <m/>
    <s v="BW - 2LIS_06_INV - RESOLVED"/>
  </r>
  <r>
    <x v="129"/>
    <s v="Thursday"/>
    <x v="18"/>
    <x v="4"/>
    <s v="Week 3"/>
    <d v="1899-12-30T22:00:00"/>
    <d v="1899-12-30T03:08:00"/>
    <d v="1899-12-30T03:43:00"/>
    <x v="114"/>
    <n v="640"/>
    <m/>
    <s v="fri"/>
    <s v="EP1 Maint - INC2986467 - JOBP.ETL.SAP_MM_IM_PUR' RunID:'0054137806' Has run longer than expected on Client:'7000'"/>
    <s v="BW - 2LIS_06_INV - RESOLVED"/>
  </r>
  <r>
    <x v="130"/>
    <s v="Friday"/>
    <x v="18"/>
    <x v="4"/>
    <s v="Week 3"/>
    <d v="1899-12-30T22:00:00"/>
    <d v="1899-12-30T03:40:45"/>
    <d v="1899-12-30T04:11:15"/>
    <x v="115"/>
    <n v="1367"/>
    <m/>
    <s v="sat"/>
    <m/>
    <s v="BW - 2LIS_06_INV - RESOLVED"/>
  </r>
  <r>
    <x v="131"/>
    <s v="Saturday"/>
    <x v="18"/>
    <x v="4"/>
    <s v="Week 3"/>
    <d v="1899-12-30T22:00:00"/>
    <d v="1899-12-30T02:39:00"/>
    <d v="1899-12-30T03:00:00"/>
    <x v="116"/>
    <n v="103.99999999999883"/>
    <m/>
    <s v="sun"/>
    <m/>
    <s v="BW - 2LIS_06_INV - RESOLVED"/>
  </r>
  <r>
    <x v="132"/>
    <s v="Sunday"/>
    <x v="18"/>
    <x v="4"/>
    <s v="Week 3"/>
    <d v="1899-12-30T22:00:00"/>
    <d v="1899-12-30T03:23:00"/>
    <d v="1899-12-30T03:47:00"/>
    <x v="117"/>
    <n v="519.76666666666574"/>
    <m/>
    <s v="mon"/>
    <m/>
    <s v="BW - 2LIS_06_INV - RESOLVED"/>
  </r>
  <r>
    <x v="133"/>
    <s v="Monday"/>
    <x v="19"/>
    <x v="4"/>
    <s v="Week 4"/>
    <d v="1899-12-30T22:00:00"/>
    <d v="1899-12-30T03:09:00"/>
    <d v="1899-12-30T03:52:00"/>
    <x v="118"/>
    <n v="508.99999999999869"/>
    <m/>
    <s v="tue"/>
    <m/>
    <m/>
  </r>
  <r>
    <x v="134"/>
    <s v="Tuesday"/>
    <x v="19"/>
    <x v="4"/>
    <s v="Week 4"/>
    <d v="1899-12-30T22:00:00"/>
    <d v="1899-12-30T02:07:00"/>
    <d v="1899-12-30T02:50:00"/>
    <x v="119"/>
    <n v="30.99999999999941"/>
    <m/>
    <s v="wed"/>
    <s v="INC2991238 opened for tracking of long running 2LIS_06_INV"/>
    <s v="BW - 2LIS_06_INV - RESOLVED"/>
  </r>
  <r>
    <x v="135"/>
    <s v="Wednesday"/>
    <x v="19"/>
    <x v="4"/>
    <s v="Week 4"/>
    <d v="1899-12-30T22:00:00"/>
    <d v="1899-12-30T03:21:00"/>
    <d v="1899-12-30T04:01:00"/>
    <x v="120"/>
    <n v="809.99999999999909"/>
    <m/>
    <s v="thu"/>
    <s v="INC2992620 - JOBP.SAPINTG.APAR.SAP141_RBC_Q Type: JOBP Run#: 0054798034 // NO PAYMENT FILE CREATED"/>
    <s v="BW - 2LIS_06_INV - RESOLVED"/>
  </r>
  <r>
    <x v="136"/>
    <s v="Thursday"/>
    <x v="19"/>
    <x v="4"/>
    <s v="Week 4"/>
    <d v="1899-12-30T22:00:00"/>
    <d v="1899-12-30T03:09:00"/>
    <d v="1899-12-30T03:48:52"/>
    <x v="121"/>
    <n v="500.99999999999966"/>
    <m/>
    <s v="fri"/>
    <m/>
    <m/>
  </r>
  <r>
    <x v="137"/>
    <s v="Friday"/>
    <x v="19"/>
    <x v="4"/>
    <s v="Week 4"/>
    <d v="1899-12-30T22:00:00"/>
    <d v="1899-12-30T03:24:00"/>
    <d v="1899-12-30T06:24:08"/>
    <x v="122"/>
    <n v="555.89999999999964"/>
    <m/>
    <s v="sat"/>
    <s v="INC2995148- SAP133_EXT_CNTL_HFM_CLOSE_FILE (55035454) still running/no releasing locks in dly_main - 11PM workflow says that HFM was scheduled. HFM has not kicked off which is preventing period from being unlocked."/>
    <s v="Finance Accounting Solutions GL/AA"/>
  </r>
  <r>
    <x v="138"/>
    <s v="Saturday"/>
    <x v="19"/>
    <x v="4"/>
    <s v="Week 4"/>
    <d v="1899-12-30T22:00:00"/>
    <d v="1899-12-30T03:39:14"/>
    <d v="1899-12-30T03:57:37"/>
    <x v="123"/>
    <n v="493.88333333333236"/>
    <m/>
    <s v="sun"/>
    <m/>
    <m/>
  </r>
  <r>
    <x v="139"/>
    <s v="Sunday"/>
    <x v="19"/>
    <x v="4"/>
    <s v="Week 4"/>
    <d v="1899-12-30T22:00:00"/>
    <d v="1899-12-30T04:07:00"/>
    <d v="1899-12-30T04:35:00"/>
    <x v="124"/>
    <n v="514"/>
    <m/>
    <s v="mon"/>
    <s v="SAP487_WFB - Quit filewatcher, because today is MLK holiday."/>
    <m/>
  </r>
  <r>
    <x v="140"/>
    <s v="Monday"/>
    <x v="20"/>
    <x v="5"/>
    <s v="Week 1"/>
    <d v="1899-12-30T22:00:00"/>
    <d v="1899-12-30T02:33:00"/>
    <d v="1899-12-30T03:16:00"/>
    <x v="56"/>
    <n v="460.99999999999915"/>
    <m/>
    <s v="tue"/>
    <m/>
    <m/>
  </r>
  <r>
    <x v="141"/>
    <s v="Tuesday"/>
    <x v="20"/>
    <x v="5"/>
    <s v="Week 1"/>
    <d v="1899-12-30T22:00:00"/>
    <d v="1899-12-30T03:15:00"/>
    <d v="1899-12-30T04:08:00"/>
    <x v="125"/>
    <n v="516.99999999999943"/>
    <m/>
    <s v="wed"/>
    <s v="INC2998721 - ACJ_PAYRL in UC4 will not kick off due to extended close"/>
    <s v="Finance Accounting Solutions GL/AA"/>
  </r>
  <r>
    <x v="142"/>
    <s v="Wednesday"/>
    <x v="20"/>
    <x v="5"/>
    <s v="Week 1"/>
    <d v="1899-12-30T22:00:00"/>
    <d v="1899-12-30T03:06:00"/>
    <d v="1899-12-30T03:43:00"/>
    <x v="126"/>
    <n v="511.99999999999977"/>
    <m/>
    <s v="thu"/>
    <m/>
    <m/>
  </r>
  <r>
    <x v="143"/>
    <s v="Thursday"/>
    <x v="20"/>
    <x v="5"/>
    <s v="Week 1"/>
    <d v="1899-12-30T22:00:00"/>
    <d v="1899-12-30T02:08:00"/>
    <d v="1899-12-30T02:43:00"/>
    <x v="127"/>
    <n v="499.69999999999914"/>
    <m/>
    <s v="fri"/>
    <m/>
    <m/>
  </r>
  <r>
    <x v="144"/>
    <s v="Friday"/>
    <x v="20"/>
    <x v="5"/>
    <s v="Week 1"/>
    <d v="1899-12-30T22:00:00"/>
    <d v="1899-12-30T03:05:58"/>
    <d v="1899-12-30T03:57:26"/>
    <x v="128"/>
    <n v="553.99999999999864"/>
    <m/>
    <s v="sat"/>
    <s v="Last WS extract chuggin away."/>
    <s v="Wherescape"/>
  </r>
  <r>
    <x v="145"/>
    <s v="Saturday"/>
    <x v="20"/>
    <x v="5"/>
    <s v="Week 1"/>
    <d v="1899-12-30T22:00:00"/>
    <d v="1899-12-30T02:03:00"/>
    <d v="1899-12-30T04:12:00"/>
    <x v="129"/>
    <n v="600.56666666666558"/>
    <m/>
    <s v="sun"/>
    <s v="INC3003062 - JOBP.SAPINTG.BODS.BODS_INTERFACES - several workflows ended not ok"/>
    <s v="Data Analysis"/>
  </r>
  <r>
    <x v="146"/>
    <s v="Sunday"/>
    <x v="20"/>
    <x v="5"/>
    <s v="Week 1"/>
    <d v="1899-12-30T22:00:00"/>
    <d v="1899-12-30T03:11:54"/>
    <d v="1899-12-30T03:51:07"/>
    <x v="130"/>
    <n v="497.01666666666574"/>
    <m/>
    <s v="mon"/>
    <m/>
    <m/>
  </r>
  <r>
    <x v="147"/>
    <s v="Monday"/>
    <x v="21"/>
    <x v="5"/>
    <s v="Week 2"/>
    <d v="1899-12-30T22:00:00"/>
    <d v="1899-12-30T02:45:00"/>
    <d v="1899-12-30T03:18:00"/>
    <x v="112"/>
    <n v="496.99999999999937"/>
    <m/>
    <s v="tue"/>
    <s v="INC3004794 = SAP141_RBC_U_VALID (RUN ID# 56058752) Running extremely long in PAYMENT workflow in DLY_MAIN."/>
    <s v="Finance Merchandise Accounting Solutions AP/AR"/>
  </r>
  <r>
    <x v="148"/>
    <s v="Tuesday"/>
    <x v="21"/>
    <x v="5"/>
    <s v="Week 2"/>
    <d v="1899-12-30T22:00:00"/>
    <d v="1899-12-30T02:21:00"/>
    <d v="1899-12-30T03:05:00"/>
    <x v="131"/>
    <n v="529.99999999999977"/>
    <m/>
    <s v="wed"/>
    <s v="WS change made"/>
    <m/>
  </r>
  <r>
    <x v="149"/>
    <s v="Wednesday"/>
    <x v="21"/>
    <x v="5"/>
    <s v="Week 2"/>
    <d v="1899-12-30T22:00:00"/>
    <d v="1899-12-30T02:43:00"/>
    <d v="1899-12-30T03:15:00"/>
    <x v="132"/>
    <n v="455.94999999999982"/>
    <m/>
    <s v="thu"/>
    <m/>
    <m/>
  </r>
  <r>
    <x v="150"/>
    <s v="Thursday"/>
    <x v="21"/>
    <x v="5"/>
    <s v="Week 2"/>
    <d v="1899-12-30T22:00:00"/>
    <d v="1899-12-30T02:19:08"/>
    <d v="1899-12-30T02:52:43"/>
    <x v="133"/>
    <n v="466.39999999999918"/>
    <m/>
    <s v="fri"/>
    <s v="15 days"/>
    <m/>
  </r>
  <r>
    <x v="151"/>
    <s v="Friday"/>
    <x v="21"/>
    <x v="5"/>
    <s v="Week 2"/>
    <d v="1899-12-30T22:00:00"/>
    <d v="1899-12-30T02:06:59"/>
    <d v="1899-12-30T02:57:43"/>
    <x v="134"/>
    <n v="429.54999999999887"/>
    <m/>
    <s v="sat"/>
    <m/>
    <m/>
  </r>
  <r>
    <x v="152"/>
    <s v="Saturday"/>
    <x v="21"/>
    <x v="5"/>
    <s v="Week 2"/>
    <d v="1899-12-30T22:00:00"/>
    <d v="1899-12-30T02:18:37"/>
    <d v="1899-12-30T02:39:50"/>
    <x v="135"/>
    <n v="428.9999999999996"/>
    <m/>
    <s v="sun"/>
    <m/>
    <m/>
  </r>
  <r>
    <x v="153"/>
    <s v="Sunday"/>
    <x v="21"/>
    <x v="5"/>
    <s v="Week 2"/>
    <d v="1899-12-30T22:00:00"/>
    <d v="1899-12-30T03:12:11"/>
    <d v="1899-12-30T04:00:40"/>
    <x v="136"/>
    <n v="471.98333333333284"/>
    <m/>
    <s v="mon"/>
    <s v="INC3010865 - R3 ACCT - JOBP.SAPINTG.APAR.VTX04_US_ONETM_CHRGBK_SETL ENDED_NOT_OK /// Run#:       0056704733"/>
    <s v="Finance Merchandise Accounting Solutions AP/AR"/>
  </r>
  <r>
    <x v="154"/>
    <s v="Monday"/>
    <x v="22"/>
    <x v="5"/>
    <s v="Week 3"/>
    <d v="1899-12-30T22:00:00"/>
    <d v="1899-12-30T04:09:00"/>
    <d v="1899-12-30T04:29:00"/>
    <x v="137"/>
    <n v="544"/>
    <m/>
    <s v="tue"/>
    <s v="INC3011963 - EP1 Unplanned Outage  "/>
    <s v="EP1 - ON GOING ISSUE"/>
  </r>
  <r>
    <x v="155"/>
    <s v="Tuesday"/>
    <x v="22"/>
    <x v="5"/>
    <s v="Week 3"/>
    <d v="1899-12-30T22:00:00"/>
    <d v="1899-12-30T04:41:00"/>
    <d v="1899-12-30T05:09:00"/>
    <x v="18"/>
    <n v="546"/>
    <m/>
    <s v="wed"/>
    <s v="INC3013087 - Multiple HR &amp; Finance Systems Unavailable // EP1 Database Offline"/>
    <s v="EP1 - ON GOING ISSUE"/>
  </r>
  <r>
    <x v="156"/>
    <s v="Wednesday"/>
    <x v="22"/>
    <x v="5"/>
    <s v="Week 3"/>
    <d v="1899-12-30T22:00:00"/>
    <d v="1899-12-30T02:37:00"/>
    <d v="1899-12-30T04:57:00"/>
    <x v="138"/>
    <n v="541.99999999999932"/>
    <s v="Inaccurate Data"/>
    <s v="thu"/>
    <s v="INC3014450 - Multiple Long Running ETL jobs / INFA_TRUNC has not even started - Monitoring happening on EP1 - Inaccurate data"/>
    <s v="Data Integrations"/>
  </r>
  <r>
    <x v="157"/>
    <s v="Thursday"/>
    <x v="22"/>
    <x v="5"/>
    <s v="Week 3"/>
    <d v="1899-12-30T22:00:00"/>
    <d v="1899-12-30T03:10:01"/>
    <d v="1899-12-30T03:53:26"/>
    <x v="130"/>
    <n v="497.01666666666574"/>
    <m/>
    <s v="fri"/>
    <m/>
    <m/>
  </r>
  <r>
    <x v="158"/>
    <s v="Friday"/>
    <x v="22"/>
    <x v="5"/>
    <s v="Week 3"/>
    <d v="1899-12-30T22:00:00"/>
    <d v="1899-12-30T02:39:19"/>
    <d v="1899-12-30T03:06:35"/>
    <x v="139"/>
    <n v="459.89999999999912"/>
    <m/>
    <s v="sat"/>
    <m/>
    <m/>
  </r>
  <r>
    <x v="159"/>
    <s v="Saturday"/>
    <x v="22"/>
    <x v="5"/>
    <s v="Week 3"/>
    <d v="1899-12-30T22:00:00"/>
    <d v="1899-12-30T02:33:47"/>
    <d v="1899-12-30T02:52:10"/>
    <x v="140"/>
    <n v="452.26666666666569"/>
    <m/>
    <s v="sun"/>
    <m/>
    <m/>
  </r>
  <r>
    <x v="160"/>
    <s v="Sunday"/>
    <x v="22"/>
    <x v="5"/>
    <s v="Week 3"/>
    <d v="1899-12-30T22:00:00"/>
    <d v="1899-12-30T03:18:05"/>
    <d v="1899-12-30T04:00:43"/>
    <x v="141"/>
    <n v="470.7666666666654"/>
    <m/>
    <s v="mon"/>
    <m/>
    <m/>
  </r>
  <r>
    <x v="161"/>
    <s v="Monday"/>
    <x v="23"/>
    <x v="5"/>
    <s v="Week 4"/>
    <d v="1899-12-30T22:00:00"/>
    <d v="1899-12-30T02:37:37"/>
    <d v="1899-12-30T03:20:30"/>
    <x v="68"/>
    <n v="461.99999999999994"/>
    <m/>
    <s v="tue"/>
    <m/>
    <m/>
  </r>
  <r>
    <x v="162"/>
    <s v="Tuesday"/>
    <x v="23"/>
    <x v="5"/>
    <s v="Week 4"/>
    <d v="1899-12-30T22:00:00"/>
    <d v="1899-12-30T02:09:00"/>
    <d v="1899-12-30T02:52:00"/>
    <x v="142"/>
    <n v="463.99999999999881"/>
    <m/>
    <s v="wed"/>
    <m/>
    <m/>
  </r>
  <r>
    <x v="163"/>
    <s v="Wednesday"/>
    <x v="23"/>
    <x v="5"/>
    <s v="Week 4"/>
    <d v="1899-12-30T22:00:00"/>
    <d v="1899-12-30T03:30:00"/>
    <d v="1899-12-30T04:37:00"/>
    <x v="143"/>
    <n v="522.14999999999964"/>
    <m/>
    <s v="thu"/>
    <m/>
    <m/>
  </r>
  <r>
    <x v="164"/>
    <s v="Thursday"/>
    <x v="23"/>
    <x v="5"/>
    <s v="Week 4"/>
    <d v="1899-12-30T22:00:00"/>
    <d v="1899-12-30T02:32:20"/>
    <d v="1899-12-30T03:24:15"/>
    <x v="144"/>
    <n v="486.08333333333326"/>
    <m/>
    <s v="fri"/>
    <m/>
    <m/>
  </r>
  <r>
    <x v="165"/>
    <s v="Friday"/>
    <x v="23"/>
    <x v="5"/>
    <s v="Week 4"/>
    <d v="1899-12-30T22:00:00"/>
    <d v="1899-12-30T02:14:38"/>
    <d v="1899-12-30T02:41:46"/>
    <x v="145"/>
    <n v="479.04999999999893"/>
    <m/>
    <s v="sat"/>
    <m/>
    <m/>
  </r>
  <r>
    <x v="166"/>
    <s v="Saturday"/>
    <x v="23"/>
    <x v="5"/>
    <s v="Week 4"/>
    <d v="1899-12-30T22:00:00"/>
    <d v="1899-12-30T03:32:36"/>
    <d v="1899-12-30T03:59:46"/>
    <x v="146"/>
    <n v="509.06666666666644"/>
    <m/>
    <s v="sun"/>
    <s v="INC3024806 - SAP_MASTER: INFA_CRM load running long. - SAP CRM/BW Database Switch - SAP Jobs Stop/Restart for 2/16"/>
    <s v="SAP CRM/BW Database Switch"/>
  </r>
  <r>
    <x v="167"/>
    <s v="Sunday"/>
    <x v="23"/>
    <x v="5"/>
    <s v="Week 4"/>
    <d v="1899-12-30T22:00:00"/>
    <d v="1899-12-30T04:04:00"/>
    <d v="1899-12-30T05:01:00"/>
    <x v="147"/>
    <n v="516.00000000000011"/>
    <m/>
    <s v="mon"/>
    <s v="INC3025265 - Missing 2  FQ-NLC files"/>
    <s v="Finance Accounting Solutions GL/AA"/>
  </r>
  <r>
    <x v="168"/>
    <s v="Monday"/>
    <x v="24"/>
    <x v="6"/>
    <s v="Week 1"/>
    <d v="1899-12-30T22:00:00"/>
    <d v="1899-12-30T02:54:00"/>
    <d v="1899-12-30T03:51:00"/>
    <x v="148"/>
    <n v="520.99999999999977"/>
    <m/>
    <s v="tue"/>
    <s v="INC3026522 - JOBP.SAPINTG.APAR.SAP141_RBC_Q  Type:       JOBP  Run#:       0058290374 "/>
    <s v="Finance Merchandise Accounting Solutions AP/AR"/>
  </r>
  <r>
    <x v="169"/>
    <s v="Tuesday"/>
    <x v="24"/>
    <x v="6"/>
    <s v="Week 1"/>
    <d v="1899-12-30T22:00:00"/>
    <d v="1899-12-30T02:05:00"/>
    <d v="1899-12-30T02:30:00"/>
    <x v="45"/>
    <n v="476.99999999999909"/>
    <m/>
    <s v="wed"/>
    <s v="INC3027896 - JOBP.SAPINTG.APAR.SAP141_RBC_Q  Type:       JOBP  Run#:       0058399099 //  NO PAYMENT FILE CREATED"/>
    <s v="Finance Merchandise Accounting Solutions AP/AR"/>
  </r>
  <r>
    <x v="170"/>
    <s v="Wednesday"/>
    <x v="24"/>
    <x v="6"/>
    <s v="Week 1"/>
    <d v="1899-12-30T22:00:00"/>
    <d v="1899-12-30T02:38:17"/>
    <d v="1899-12-30T03:34:13"/>
    <x v="149"/>
    <n v="522.99999999999989"/>
    <m/>
    <s v="thu"/>
    <s v="INC3029204 - SAP_MASTER: JOBP.ETL.EDW.3FI_GL_14_S3 ENDED_NOT_OK  /// Run#:       0058513472"/>
    <s v="Data Integration Services"/>
  </r>
  <r>
    <x v="171"/>
    <s v="Thursday"/>
    <x v="24"/>
    <x v="6"/>
    <s v="Week 1"/>
    <d v="1899-12-30T22:00:00"/>
    <d v="1899-12-30T02:27:25"/>
    <d v="1899-12-30T03:10:28"/>
    <x v="150"/>
    <n v="678.00000000000011"/>
    <m/>
    <s v="fri"/>
    <s v="INC3030509 - R3 ACCT - JOBP.SAPINTG.APAR.SAP141_RBC_Q ENDED_NOT_OK /// Run#:       0058616661"/>
    <s v="Wherescape - Unknown"/>
  </r>
  <r>
    <x v="172"/>
    <s v="Friday"/>
    <x v="24"/>
    <x v="6"/>
    <s v="Week 1"/>
    <d v="1899-12-30T22:00:00"/>
    <d v="1899-12-30T02:07:02"/>
    <d v="1899-12-30T03:08:14"/>
    <x v="151"/>
    <n v="461.66666666666606"/>
    <m/>
    <s v="sat"/>
    <m/>
    <m/>
  </r>
  <r>
    <x v="173"/>
    <s v="Saturday"/>
    <x v="24"/>
    <x v="6"/>
    <s v="Week 1"/>
    <d v="1899-12-30T22:00:00"/>
    <d v="1899-12-30T02:37:03"/>
    <d v="1899-12-30T05:16:27"/>
    <x v="152"/>
    <n v="566.99999999999909"/>
    <m/>
    <s v="sun"/>
    <s v="Database Migration"/>
    <s v="Database Migration"/>
  </r>
  <r>
    <x v="174"/>
    <s v="Sunday"/>
    <x v="24"/>
    <x v="6"/>
    <s v="Week 1"/>
    <d v="1899-12-30T22:00:00"/>
    <d v="1899-12-30T03:11:00"/>
    <d v="1899-12-30T03:30:00"/>
    <x v="153"/>
    <n v="478.99999999999926"/>
    <m/>
    <s v="mon"/>
    <m/>
    <m/>
  </r>
  <r>
    <x v="175"/>
    <s v="Monday"/>
    <x v="25"/>
    <x v="6"/>
    <s v="Week 2"/>
    <d v="1899-12-30T22:00:00"/>
    <d v="1899-12-30T03:09:00"/>
    <d v="1899-12-30T03:41:00"/>
    <x v="47"/>
    <n v="471.00000000000011"/>
    <m/>
    <s v="tue"/>
    <m/>
    <m/>
  </r>
  <r>
    <x v="176"/>
    <s v="Tuesday"/>
    <x v="25"/>
    <x v="6"/>
    <s v="Week 2"/>
    <d v="1899-12-30T22:00:00"/>
    <d v="1899-12-30T02:01:00"/>
    <d v="1899-12-30T02:29:00"/>
    <x v="32"/>
    <n v="472.99999999999881"/>
    <m/>
    <s v="wed"/>
    <m/>
    <m/>
  </r>
  <r>
    <x v="177"/>
    <s v="Wednesday"/>
    <x v="25"/>
    <x v="6"/>
    <s v="Week 2"/>
    <d v="1899-12-30T22:00:00"/>
    <d v="1899-12-30T03:06:00"/>
    <d v="1899-12-30T03:57:00"/>
    <x v="154"/>
    <n v="617.99999999999966"/>
    <m/>
    <s v="thu"/>
    <m/>
    <s v="Wherescape - User error"/>
  </r>
  <r>
    <x v="178"/>
    <s v="Thursday"/>
    <x v="25"/>
    <x v="6"/>
    <s v="Week 2"/>
    <d v="1899-12-30T22:00:00"/>
    <d v="1899-12-30T02:06:01"/>
    <d v="1899-12-30T04:01:03"/>
    <x v="155"/>
    <n v="424.53333333333273"/>
    <m/>
    <s v="fri"/>
    <m/>
    <m/>
  </r>
  <r>
    <x v="179"/>
    <s v="Friday"/>
    <x v="25"/>
    <x v="6"/>
    <s v="Week 2"/>
    <d v="1899-12-30T22:00:00"/>
    <d v="1899-12-30T02:29:00"/>
    <d v="1899-12-30T02:56:00"/>
    <x v="135"/>
    <n v="428.9999999999996"/>
    <m/>
    <s v="sat"/>
    <m/>
    <m/>
  </r>
  <r>
    <x v="180"/>
    <s v="Saturday"/>
    <x v="25"/>
    <x v="6"/>
    <s v="Week 2"/>
    <d v="1899-12-30T22:00:00"/>
    <d v="1899-12-30T02:51:00"/>
    <d v="1899-12-30T03:15:00"/>
    <x v="156"/>
    <n v="432.99999999999989"/>
    <m/>
    <s v="sun"/>
    <m/>
    <m/>
  </r>
  <r>
    <x v="181"/>
    <s v="Sunday"/>
    <x v="25"/>
    <x v="6"/>
    <s v="Week 2"/>
    <d v="1899-12-30T22:00:00"/>
    <d v="1899-12-30T03:18:00"/>
    <d v="1899-12-30T03:52:00"/>
    <x v="157"/>
    <n v="457.99999999999966"/>
    <m/>
    <s v="mon"/>
    <m/>
    <m/>
  </r>
  <r>
    <x v="182"/>
    <s v="Monday"/>
    <x v="26"/>
    <x v="6"/>
    <s v="Week 3"/>
    <d v="1899-12-30T22:00:00"/>
    <d v="1899-12-30T02:03:00"/>
    <d v="1899-12-30T02:41:00"/>
    <x v="158"/>
    <n v="459.99999999999994"/>
    <m/>
    <s v="tue"/>
    <m/>
    <m/>
  </r>
  <r>
    <x v="183"/>
    <s v="Tuesday"/>
    <x v="26"/>
    <x v="6"/>
    <s v="Week 3"/>
    <d v="1899-12-30T22:00:00"/>
    <d v="1899-12-30T02:18:00"/>
    <d v="1899-12-30T02:45:00"/>
    <x v="159"/>
    <n v="433.99999999999926"/>
    <m/>
    <s v="wed"/>
    <m/>
    <m/>
  </r>
  <r>
    <x v="184"/>
    <s v="Wednesday"/>
    <x v="26"/>
    <x v="6"/>
    <s v="Week 3"/>
    <d v="1899-12-30T22:00:00"/>
    <d v="1899-12-30T02:11:00"/>
    <d v="1899-12-30T02:57:00"/>
    <x v="160"/>
    <n v="416.10000000000014"/>
    <m/>
    <s v="thu"/>
    <m/>
    <m/>
  </r>
  <r>
    <x v="185"/>
    <s v="Thursday"/>
    <x v="26"/>
    <x v="6"/>
    <s v="Week 3"/>
    <d v="1899-12-30T22:00:00"/>
    <d v="1899-12-30T02:03:43"/>
    <d v="1899-12-30T03:06:52"/>
    <x v="161"/>
    <n v="432.38333333333287"/>
    <m/>
    <s v="fri"/>
    <m/>
    <m/>
  </r>
  <r>
    <x v="186"/>
    <s v="Friday"/>
    <x v="26"/>
    <x v="6"/>
    <s v="Week 3"/>
    <d v="1899-12-30T22:00:00"/>
    <d v="1899-12-30T02:13:40"/>
    <d v="1899-12-30T02:37:52"/>
    <x v="162"/>
    <n v="398.94999999999891"/>
    <m/>
    <s v="sat"/>
    <m/>
    <m/>
  </r>
  <r>
    <x v="187"/>
    <s v="Saturday"/>
    <x v="26"/>
    <x v="6"/>
    <s v="Week 3"/>
    <d v="1899-12-30T22:00:00"/>
    <d v="1899-12-30T04:02:16"/>
    <d v="1899-12-30T04:23:34"/>
    <x v="163"/>
    <n v="494.93333333333288"/>
    <m/>
    <s v="sun"/>
    <s v="INC3046574 - iseries  and CP1 scheduled outage are complete, verify sapintf jobs in uc4"/>
    <s v="Solution Support - MBR"/>
  </r>
  <r>
    <x v="188"/>
    <s v="Sunday"/>
    <x v="26"/>
    <x v="6"/>
    <s v="Week 3"/>
    <d v="1899-12-30T22:00:00"/>
    <d v="1899-12-30T03:13:00"/>
    <d v="1899-12-30T04:29:00"/>
    <x v="164"/>
    <n v="466.99999999999977"/>
    <m/>
    <s v="mon"/>
    <m/>
    <m/>
  </r>
  <r>
    <x v="189"/>
    <s v="Monday"/>
    <x v="27"/>
    <x v="6"/>
    <s v="Week 4"/>
    <d v="1899-12-30T22:00:00"/>
    <d v="1899-12-30T02:58:00"/>
    <d v="1899-12-30T03:47:00"/>
    <x v="165"/>
    <n v="453.99999999999932"/>
    <m/>
    <s v="tue"/>
    <m/>
    <m/>
  </r>
  <r>
    <x v="190"/>
    <s v="Tuesday"/>
    <x v="27"/>
    <x v="6"/>
    <s v="Week 4"/>
    <d v="1899-12-30T22:00:00"/>
    <d v="1899-12-30T06:29:00"/>
    <d v="1899-12-30T07:20:00"/>
    <x v="166"/>
    <n v="662.99999999999966"/>
    <m/>
    <s v="wed"/>
    <s v="INC3049628 - JOBP.SAPINTG.MMAT.SAP155_PO_CRT  Type:       JOBP  Run#:       0060577998 (SAP155 Completed at 3am with all 360601 idocs .Daily main is delayed due to the incoming delay of IDOC.)"/>
    <s v="Finance Materials Management"/>
  </r>
  <r>
    <x v="191"/>
    <s v="Wednesday"/>
    <x v="27"/>
    <x v="6"/>
    <s v="Week 4"/>
    <d v="1899-12-30T22:00:00"/>
    <d v="1899-12-30T03:01:00"/>
    <d v="1899-12-30T05:40:00"/>
    <x v="167"/>
    <n v="630.99999999999989"/>
    <m/>
    <s v="thu"/>
    <m/>
    <m/>
  </r>
  <r>
    <x v="192"/>
    <s v="Thursday"/>
    <x v="27"/>
    <x v="6"/>
    <s v="Week 4"/>
    <d v="1899-12-30T22:00:00"/>
    <d v="1899-12-30T03:02:00"/>
    <d v="1899-12-30T05:14:00"/>
    <x v="16"/>
    <n v="561.99999999999943"/>
    <m/>
    <s v="fri"/>
    <m/>
    <m/>
  </r>
  <r>
    <x v="193"/>
    <s v="Friday"/>
    <x v="27"/>
    <x v="6"/>
    <s v="Week 4"/>
    <d v="1899-12-30T22:00:00"/>
    <d v="1899-12-30T02:47:30"/>
    <d v="1899-12-30T03:17:47"/>
    <x v="168"/>
    <n v="439.64999999999918"/>
    <m/>
    <s v="sat"/>
    <m/>
    <m/>
  </r>
  <r>
    <x v="194"/>
    <s v="Saturday"/>
    <x v="27"/>
    <x v="6"/>
    <s v="Week 4"/>
    <d v="1899-12-30T22:00:00"/>
    <d v="1899-12-30T03:30:20"/>
    <d v="1899-12-30T03:57:37"/>
    <x v="169"/>
    <n v="453.00000000000017"/>
    <m/>
    <s v="sun"/>
    <m/>
    <m/>
  </r>
  <r>
    <x v="195"/>
    <s v="Sunday"/>
    <x v="27"/>
    <x v="6"/>
    <s v="Week 4"/>
    <d v="1899-12-30T22:00:00"/>
    <d v="1899-12-30T04:12:00"/>
    <d v="1899-12-30T04:51:00"/>
    <x v="74"/>
    <n v="507.99999999999949"/>
    <m/>
    <s v="mon"/>
    <m/>
    <m/>
  </r>
  <r>
    <x v="196"/>
    <s v="Monday"/>
    <x v="28"/>
    <x v="7"/>
    <s v="Week 1"/>
    <d v="1899-12-30T22:00:00"/>
    <d v="1899-12-30T03:09:00"/>
    <d v="1899-12-30T03:46:00"/>
    <x v="170"/>
    <n v="448.99999999999966"/>
    <m/>
    <s v="tue"/>
    <m/>
    <m/>
  </r>
  <r>
    <x v="197"/>
    <s v="Tuesday"/>
    <x v="28"/>
    <x v="7"/>
    <s v="Week 1"/>
    <d v="1899-12-30T22:00:00"/>
    <d v="1899-12-30T02:57:00"/>
    <d v="1899-12-30T03:28:00"/>
    <x v="171"/>
    <n v="446.99999999999955"/>
    <m/>
    <s v="wed"/>
    <m/>
    <m/>
  </r>
  <r>
    <x v="198"/>
    <s v="Wednesday"/>
    <x v="28"/>
    <x v="7"/>
    <s v="Week 1"/>
    <d v="1899-12-30T22:00:00"/>
    <d v="1899-12-30T03:00:00"/>
    <d v="1899-12-30T03:52:00"/>
    <x v="172"/>
    <n v="486.3499999999998"/>
    <m/>
    <s v="thu"/>
    <m/>
    <m/>
  </r>
  <r>
    <x v="199"/>
    <s v="Thursday"/>
    <x v="28"/>
    <x v="7"/>
    <s v="Week 1"/>
    <d v="1899-12-30T22:00:00"/>
    <d v="1899-12-30T02:41:11"/>
    <d v="1899-12-30T03:23:48"/>
    <x v="173"/>
    <n v="448.18333333333248"/>
    <m/>
    <s v="fri"/>
    <m/>
    <m/>
  </r>
  <r>
    <x v="200"/>
    <s v="Friday"/>
    <x v="28"/>
    <x v="7"/>
    <s v="Week 1"/>
    <d v="1899-12-30T22:00:00"/>
    <d v="1899-12-30T02:40:12"/>
    <d v="1899-12-30T03:16:52"/>
    <x v="174"/>
    <n v="430.0166666666654"/>
    <m/>
    <s v="sat"/>
    <m/>
    <m/>
  </r>
  <r>
    <x v="201"/>
    <s v="Saturday"/>
    <x v="28"/>
    <x v="7"/>
    <s v="Week 1"/>
    <d v="1899-12-30T22:00:00"/>
    <d v="1899-12-30T02:42:02"/>
    <d v="1899-12-30T02:57:34"/>
    <x v="175"/>
    <n v="424.99999999999932"/>
    <m/>
    <s v="sun"/>
    <m/>
    <m/>
  </r>
  <r>
    <x v="202"/>
    <s v="Sunday"/>
    <x v="28"/>
    <x v="7"/>
    <s v="Week 1"/>
    <d v="1899-12-30T22:00:00"/>
    <d v="1899-12-30T03:21:00"/>
    <d v="1899-12-30T03:55:00"/>
    <x v="176"/>
    <n v="465.99999999999898"/>
    <m/>
    <s v="mon"/>
    <m/>
    <m/>
  </r>
  <r>
    <x v="203"/>
    <s v="Monday"/>
    <x v="29"/>
    <x v="7"/>
    <s v="Week 2"/>
    <d v="1899-12-30T22:00:00"/>
    <d v="1899-12-30T02:43:00"/>
    <d v="1899-12-30T03:17:00"/>
    <x v="177"/>
    <n v="444"/>
    <m/>
    <s v="tue"/>
    <m/>
    <m/>
  </r>
  <r>
    <x v="204"/>
    <s v="Tuesday"/>
    <x v="29"/>
    <x v="7"/>
    <s v="Week 2"/>
    <d v="1899-12-30T22:00:00"/>
    <d v="1899-12-30T03:10:00"/>
    <d v="1899-12-30T03:51:00"/>
    <x v="106"/>
    <n v="462.99999999999949"/>
    <m/>
    <s v="wed"/>
    <m/>
    <m/>
  </r>
  <r>
    <x v="205"/>
    <s v="Wednesday"/>
    <x v="29"/>
    <x v="7"/>
    <s v="Week 2"/>
    <d v="1899-12-30T22:00:00"/>
    <d v="1899-12-30T03:00:00"/>
    <d v="1899-12-30T03:34:00"/>
    <x v="178"/>
    <n v="445.99999999999875"/>
    <m/>
    <s v="thu"/>
    <m/>
    <m/>
  </r>
  <r>
    <x v="206"/>
    <s v="Thursday"/>
    <x v="29"/>
    <x v="7"/>
    <s v="Week 2"/>
    <d v="1899-12-30T22:00:00"/>
    <d v="1899-12-30T03:03:00"/>
    <d v="1899-12-30T04:12:00"/>
    <x v="179"/>
    <n v="450.99999999999983"/>
    <m/>
    <s v="fri"/>
    <m/>
    <m/>
  </r>
  <r>
    <x v="207"/>
    <s v="Friday"/>
    <x v="29"/>
    <x v="7"/>
    <s v="Week 2"/>
    <d v="1899-12-30T22:00:00"/>
    <d v="1899-12-30T02:40:17"/>
    <d v="1899-12-30T03:07:36"/>
    <x v="180"/>
    <n v="434.36666666666639"/>
    <m/>
    <s v="sat"/>
    <m/>
    <m/>
  </r>
  <r>
    <x v="208"/>
    <s v="Saturday"/>
    <x v="29"/>
    <x v="7"/>
    <s v="Week 2"/>
    <d v="1899-12-30T22:00:00"/>
    <d v="1899-12-30T02:40:16"/>
    <d v="1899-12-30T03:04:59"/>
    <x v="181"/>
    <n v="469.53333333333273"/>
    <m/>
    <s v="sun"/>
    <m/>
    <m/>
  </r>
  <r>
    <x v="209"/>
    <s v="Sunday"/>
    <x v="29"/>
    <x v="7"/>
    <s v="Week 2"/>
    <d v="1899-12-30T22:00:00"/>
    <d v="1899-12-30T03:47:24"/>
    <d v="1899-12-30T04:24:18"/>
    <x v="182"/>
    <n v="480.83333333333229"/>
    <s v="Inaccurate Data"/>
    <s v="mon"/>
    <s v="INC3069587 - JOBP.SAPINTG.FICA.CHK_BATCH ENDED_NOT_OK /// Run#: 0062651851 and INC3069602 - JOBP.SAPINTG.FICA.CHK_BATCH ENDED_NOT_OK /// Run#: 0062680654_x000a_"/>
    <s v="Finance Accounting Solutions GL/AA"/>
  </r>
  <r>
    <x v="210"/>
    <s v="Monday"/>
    <x v="30"/>
    <x v="7"/>
    <s v="Week 3"/>
    <d v="1899-12-30T22:00:00"/>
    <d v="1899-12-30T05:12:00"/>
    <d v="1899-12-30T05:49:00"/>
    <x v="183"/>
    <n v="567.99999999999989"/>
    <m/>
    <s v="tue"/>
    <s v="INC3070998 - JOBP.SAPINTG.GLAA.SAP2010_IDOC_DELAY  Type:       JOBP  Run#:       0062752503  Delayed locks from going on. - Multiple Data Integrations INC’s that delayed reports from going out.  (delay in page being accepted"/>
    <s v="Finance Accounting Solutions GL/AA"/>
  </r>
  <r>
    <x v="211"/>
    <s v="Tuesday"/>
    <x v="30"/>
    <x v="7"/>
    <s v="Week 3"/>
    <d v="1899-12-30T22:00:00"/>
    <d v="1899-12-30T03:16:00"/>
    <d v="1899-12-30T03:46:00"/>
    <x v="47"/>
    <n v="471.00000000000011"/>
    <m/>
    <s v="wed"/>
    <m/>
    <m/>
  </r>
  <r>
    <x v="212"/>
    <s v="Wednesday"/>
    <x v="30"/>
    <x v="7"/>
    <s v="Week 3"/>
    <d v="1899-12-30T22:00:00"/>
    <d v="1899-12-30T03:13:00"/>
    <d v="1899-12-30T03:56:00"/>
    <x v="184"/>
    <n v="468.00000000000011"/>
    <m/>
    <s v="thu"/>
    <m/>
    <m/>
  </r>
  <r>
    <x v="213"/>
    <s v="Thursday"/>
    <x v="30"/>
    <x v="7"/>
    <s v="Week 3"/>
    <d v="1899-12-30T22:00:00"/>
    <d v="1899-12-30T03:10:00"/>
    <d v="1899-12-30T03:31:00"/>
    <x v="185"/>
    <n v="454.99999999999886"/>
    <m/>
    <s v="fri"/>
    <m/>
    <m/>
  </r>
  <r>
    <x v="214"/>
    <s v="Friday"/>
    <x v="30"/>
    <x v="7"/>
    <s v="Week 3"/>
    <d v="1899-12-30T22:00:00"/>
    <d v="1899-12-30T02:56:12"/>
    <d v="1899-12-30T03:44:23"/>
    <x v="186"/>
    <n v="462.49999999999972"/>
    <m/>
    <s v="sat"/>
    <m/>
    <m/>
  </r>
  <r>
    <x v="215"/>
    <s v="Saturday"/>
    <x v="30"/>
    <x v="7"/>
    <s v="Week 3"/>
    <d v="1899-12-30T22:00:00"/>
    <d v="1899-12-30T03:12:44"/>
    <d v="1899-12-30T03:37:12"/>
    <x v="7"/>
    <n v="468.99999999999994"/>
    <m/>
    <s v="sun"/>
    <m/>
    <m/>
  </r>
  <r>
    <x v="216"/>
    <s v="Sunday"/>
    <x v="30"/>
    <x v="7"/>
    <s v="Week 3"/>
    <d v="1899-12-30T22:00:00"/>
    <d v="1899-12-30T03:51:00"/>
    <d v="1899-12-30T06:27:00"/>
    <x v="187"/>
    <n v="591.0166666666662"/>
    <m/>
    <s v="mon"/>
    <m/>
    <m/>
  </r>
  <r>
    <x v="217"/>
    <s v="Monday"/>
    <x v="31"/>
    <x v="7"/>
    <s v="Week 4"/>
    <d v="1899-12-30T22:00:00"/>
    <d v="1899-12-30T02:57:00"/>
    <d v="1899-12-30T03:40:00"/>
    <x v="188"/>
    <n v="447.99999999999886"/>
    <m/>
    <s v="tue"/>
    <m/>
    <m/>
  </r>
  <r>
    <x v="218"/>
    <s v="Tuesday"/>
    <x v="31"/>
    <x v="7"/>
    <s v="Week 4"/>
    <d v="1899-12-30T22:00:00"/>
    <d v="1899-12-30T02:40:00"/>
    <d v="1899-12-30T03:26:00"/>
    <x v="189"/>
    <n v="442.9999999999992"/>
    <m/>
    <s v="wed"/>
    <m/>
    <m/>
  </r>
  <r>
    <x v="219"/>
    <s v="Wednesday"/>
    <x v="31"/>
    <x v="7"/>
    <s v="Week 4"/>
    <d v="1899-12-30T22:00:00"/>
    <d v="1899-12-30T03:01:00"/>
    <d v="1899-12-30T03:38:00"/>
    <x v="190"/>
    <n v="444.99999999999937"/>
    <m/>
    <s v="thu"/>
    <m/>
    <m/>
  </r>
  <r>
    <x v="220"/>
    <s v="Thursday"/>
    <x v="31"/>
    <x v="7"/>
    <s v="Week 4"/>
    <d v="1899-12-30T22:00:00"/>
    <d v="1899-12-30T03:39:00"/>
    <d v="1899-12-30T04:19:00"/>
    <x v="6"/>
    <n v="493.99999999999983"/>
    <m/>
    <s v="fri"/>
    <s v="INC3082507- JOBP.SAPINTG.FICA.CHK_BATCH Type: JOBP Run#: 0063879622"/>
    <s v="Finance Accounting Solutions GL/AA"/>
  </r>
  <r>
    <x v="221"/>
    <s v="Friday"/>
    <x v="31"/>
    <x v="7"/>
    <s v="Week 4"/>
    <d v="1899-12-30T22:00:00"/>
    <d v="1899-12-30T03:17:28"/>
    <d v="1899-12-30T03:45:07"/>
    <x v="191"/>
    <n v="472.38333333333321"/>
    <m/>
    <s v="sat"/>
    <m/>
    <m/>
  </r>
  <r>
    <x v="222"/>
    <s v="Saturday"/>
    <x v="31"/>
    <x v="7"/>
    <s v="Week 4"/>
    <d v="1899-12-30T22:00:00"/>
    <d v="1899-12-30T03:32:47"/>
    <d v="1899-12-30T04:00:03"/>
    <x v="192"/>
    <n v="453.5166666666662"/>
    <m/>
    <s v="sun"/>
    <m/>
    <m/>
  </r>
  <r>
    <x v="223"/>
    <s v="Sunday"/>
    <x v="31"/>
    <x v="7"/>
    <s v="Week 4"/>
    <d v="1899-12-30T22:00:00"/>
    <d v="1899-12-30T04:31:00"/>
    <d v="1899-12-30T05:08:00"/>
    <x v="193"/>
    <n v="540.41666666666606"/>
    <m/>
    <s v="mon"/>
    <s v="INC3084788 - JOBP.SAPINTG.FICA.CHK_BATCH  Type:       JOBP  Run#:       0064179292  (Some batches of SAP069 were not received)"/>
    <s v="Finance Accounting Solutions GL/AA"/>
  </r>
  <r>
    <x v="224"/>
    <s v="Monday"/>
    <x v="32"/>
    <x v="8"/>
    <s v="Week 1"/>
    <d v="1899-12-30T22:00:00"/>
    <d v="1899-12-30T03:39:00"/>
    <d v="1899-12-30T04:16:00"/>
    <x v="194"/>
    <n v="483.99999999999892"/>
    <m/>
    <s v="tue"/>
    <m/>
    <m/>
  </r>
  <r>
    <x v="225"/>
    <s v="Tuesday"/>
    <x v="32"/>
    <x v="8"/>
    <s v="Week 1"/>
    <d v="1899-12-30T22:00:00"/>
    <d v="1899-12-30T03:27:00"/>
    <d v="1899-12-30T04:16:00"/>
    <x v="195"/>
    <n v="606.99999999999943"/>
    <m/>
    <s v="wed"/>
    <s v="INC3087523 - Max. runtime of task 'WS_1000_MSTR_DATA_0100 (0064392570)' has been exceeded"/>
    <s v="DBA"/>
  </r>
  <r>
    <x v="226"/>
    <s v="Wednesday"/>
    <x v="32"/>
    <x v="8"/>
    <s v="Week 1"/>
    <d v="1899-12-30T22:00:00"/>
    <d v="1899-12-30T03:06:00"/>
    <d v="1899-12-30T03:41:00"/>
    <x v="196"/>
    <n v="804"/>
    <m/>
    <s v="thu"/>
    <s v="INC3088913 - table  DS_BIC_CCIN2LIS_06_INV000 hung"/>
    <s v="Wherescape"/>
  </r>
  <r>
    <x v="227"/>
    <s v="Thursday"/>
    <x v="32"/>
    <x v="8"/>
    <s v="Week 1"/>
    <d v="1899-12-30T22:00:00"/>
    <d v="1899-12-30T03:02:50"/>
    <d v="1899-12-30T03:41:14"/>
    <x v="197"/>
    <n v="456.54999999999893"/>
    <m/>
    <s v="fri"/>
    <m/>
    <m/>
  </r>
  <r>
    <x v="228"/>
    <s v="Friday"/>
    <x v="32"/>
    <x v="8"/>
    <s v="Week 1"/>
    <d v="1899-12-30T22:00:00"/>
    <d v="1899-12-30T02:44:31"/>
    <d v="1899-12-30T03:12:33"/>
    <x v="198"/>
    <n v="435.01666666666665"/>
    <m/>
    <s v="sat"/>
    <m/>
    <m/>
  </r>
  <r>
    <x v="229"/>
    <s v="Saturday"/>
    <x v="32"/>
    <x v="8"/>
    <s v="Week 1"/>
    <d v="1899-12-30T22:00:00"/>
    <d v="1899-12-30T03:08:00"/>
    <d v="1899-12-30T03:26:00"/>
    <x v="199"/>
    <n v="583.99999999999989"/>
    <m/>
    <s v="sun"/>
    <s v="INC3091400 - Task '6030_APAR_DS/0064871507' in 'JOBP.ETL.EDW.WS_APAR_6030_DS' has aborted."/>
    <s v="Wherescape"/>
  </r>
  <r>
    <x v="230"/>
    <s v="Sunday"/>
    <x v="32"/>
    <x v="8"/>
    <s v="Week 1"/>
    <d v="1899-12-30T22:00:00"/>
    <d v="1899-12-30T03:33:47"/>
    <d v="1899-12-30T04:10:41"/>
    <x v="200"/>
    <n v="469.99999999999932"/>
    <m/>
    <s v="mon"/>
    <m/>
    <m/>
  </r>
  <r>
    <x v="231"/>
    <s v="Monday"/>
    <x v="33"/>
    <x v="8"/>
    <s v="Week 2"/>
    <d v="1899-12-30T22:00:00"/>
    <d v="1899-12-30T03:03:00"/>
    <d v="1899-12-30T03:36:00"/>
    <x v="178"/>
    <n v="445.99999999999875"/>
    <m/>
    <s v="tue"/>
    <m/>
    <m/>
  </r>
  <r>
    <x v="232"/>
    <s v="Tuesday"/>
    <x v="33"/>
    <x v="8"/>
    <s v="Week 2"/>
    <d v="1899-12-30T22:00:00"/>
    <d v="1899-12-30T02:45:00"/>
    <d v="1899-12-30T03:20:00"/>
    <x v="177"/>
    <n v="444"/>
    <m/>
    <s v="wed"/>
    <m/>
    <m/>
  </r>
  <r>
    <x v="233"/>
    <s v="Wednesday"/>
    <x v="33"/>
    <x v="8"/>
    <s v="Week 2"/>
    <d v="1899-12-30T22:00:00"/>
    <d v="1899-12-30T03:07:00"/>
    <d v="1899-12-30T03:46:00"/>
    <x v="157"/>
    <n v="457.99999999999966"/>
    <m/>
    <s v="thu"/>
    <m/>
    <m/>
  </r>
  <r>
    <x v="234"/>
    <s v="Thursday"/>
    <x v="33"/>
    <x v="8"/>
    <s v="Week 2"/>
    <d v="1899-12-30T22:00:00"/>
    <d v="1899-12-30T03:00:00"/>
    <d v="1899-12-30T04:16:00"/>
    <x v="201"/>
    <n v="451.11666666666582"/>
    <m/>
    <s v="fri"/>
    <m/>
    <m/>
  </r>
  <r>
    <x v="235"/>
    <s v="Friday"/>
    <x v="33"/>
    <x v="8"/>
    <s v="Week 2"/>
    <d v="1899-12-30T22:00:00"/>
    <d v="1899-12-30T02:46:46"/>
    <d v="1899-12-30T03:29:04"/>
    <x v="202"/>
    <n v="456.36666666666537"/>
    <m/>
    <s v="sat"/>
    <m/>
    <m/>
  </r>
  <r>
    <x v="236"/>
    <s v="Saturday"/>
    <x v="33"/>
    <x v="8"/>
    <s v="Week 2"/>
    <d v="1899-12-30T22:00:00"/>
    <d v="1899-12-30T03:06:00"/>
    <d v="1899-12-30T03:34:00"/>
    <x v="169"/>
    <n v="453.00000000000017"/>
    <m/>
    <s v="sun"/>
    <m/>
    <m/>
  </r>
  <r>
    <x v="237"/>
    <s v="Sunday"/>
    <x v="33"/>
    <x v="8"/>
    <s v="Week 2"/>
    <d v="1899-12-30T22:00:00"/>
    <d v="1899-12-30T03:42:00"/>
    <d v="1899-12-30T04:18:00"/>
    <x v="203"/>
    <n v="477.99999999999989"/>
    <m/>
    <s v="mon"/>
    <m/>
    <m/>
  </r>
  <r>
    <x v="238"/>
    <s v="Monday"/>
    <x v="34"/>
    <x v="8"/>
    <s v="Week 3"/>
    <d v="1899-12-30T22:00:00"/>
    <d v="1899-12-30T02:48:00"/>
    <d v="1899-12-30T03:25:00"/>
    <x v="184"/>
    <n v="467.99999999999915"/>
    <m/>
    <s v="tue"/>
    <s v="INC3101225 - Max. runtime of task 'WS_1000_MSTR_DATA_0100 (0065794060)' has been exceeded"/>
    <s v="DBA"/>
  </r>
  <r>
    <x v="239"/>
    <s v="Tuesday"/>
    <x v="34"/>
    <x v="8"/>
    <s v="Week 3"/>
    <d v="1899-12-30T22:00:00"/>
    <d v="1899-12-30T03:11:00"/>
    <d v="1899-12-30T03:45:00"/>
    <x v="21"/>
    <n v="487.9999999999992"/>
    <m/>
    <s v="wed"/>
    <s v="INC3102696 - DB R3_ODS_DW (faip01us)WHERESCAPE job has hung as it is unable to get lock on object  DS_MST_DATE"/>
    <s v="DBA"/>
  </r>
  <r>
    <x v="240"/>
    <s v="Wednesday"/>
    <x v="34"/>
    <x v="8"/>
    <s v="Week 3"/>
    <d v="1899-12-30T22:00:00"/>
    <d v="1899-12-30T02:48:00"/>
    <d v="1899-12-30T03:37:00"/>
    <x v="68"/>
    <n v="461.99999999999994"/>
    <m/>
    <s v="thu"/>
    <m/>
    <m/>
  </r>
  <r>
    <x v="241"/>
    <s v="Thursday"/>
    <x v="34"/>
    <x v="8"/>
    <s v="Week 3"/>
    <d v="1899-12-30T22:00:00"/>
    <d v="1899-12-30T02:46:00"/>
    <d v="1899-12-30T03:22:00"/>
    <x v="178"/>
    <n v="445.99999999999875"/>
    <m/>
    <s v="fri"/>
    <m/>
    <m/>
  </r>
  <r>
    <x v="242"/>
    <s v="Friday"/>
    <x v="34"/>
    <x v="8"/>
    <s v="Week 3"/>
    <d v="1899-12-30T22:00:00"/>
    <d v="1899-12-30T03:07:00"/>
    <d v="1899-12-30T03:37:00"/>
    <x v="50"/>
    <n v="464.9999999999996"/>
    <m/>
    <s v="sat"/>
    <m/>
    <m/>
  </r>
  <r>
    <x v="243"/>
    <s v="Saturday"/>
    <x v="34"/>
    <x v="8"/>
    <s v="Week 3"/>
    <d v="1899-12-30T22:00:00"/>
    <d v="1899-12-30T03:04:18"/>
    <d v="1899-12-30T03:28:29"/>
    <x v="204"/>
    <n v="450.74999999999994"/>
    <m/>
    <s v="sun"/>
    <m/>
    <m/>
  </r>
  <r>
    <x v="244"/>
    <s v="Sunday"/>
    <x v="34"/>
    <x v="8"/>
    <s v="Week 3"/>
    <d v="1899-12-30T22:00:00"/>
    <d v="1899-12-30T03:53:00"/>
    <d v="1899-12-30T04:36:00"/>
    <x v="128"/>
    <n v="553.99999999999864"/>
    <m/>
    <s v="mon"/>
    <s v="INC3107916 - WhereScape JOB hung on Server FAIP01US DB R3_ODW_DW"/>
    <s v="WS/DBA"/>
  </r>
  <r>
    <x v="245"/>
    <s v="Monday"/>
    <x v="35"/>
    <x v="8"/>
    <s v="Week 4"/>
    <d v="1899-12-30T22:00:00"/>
    <d v="1899-12-30T02:48:00"/>
    <d v="1899-12-30T03:28:00"/>
    <x v="178"/>
    <n v="445.99999999999875"/>
    <m/>
    <s v="tue"/>
    <m/>
    <m/>
  </r>
  <r>
    <x v="246"/>
    <s v="Tuesday"/>
    <x v="35"/>
    <x v="8"/>
    <s v="Week 4"/>
    <d v="1899-12-30T22:00:00"/>
    <d v="1899-12-30T03:02:00"/>
    <d v="1899-12-30T03:41:00"/>
    <x v="205"/>
    <n v="458.99999999999915"/>
    <m/>
    <s v="wed"/>
    <m/>
    <m/>
  </r>
  <r>
    <x v="247"/>
    <s v="Wednesday"/>
    <x v="35"/>
    <x v="8"/>
    <s v="Week 4"/>
    <d v="1899-12-30T22:00:00"/>
    <d v="1899-12-30T03:26:00"/>
    <d v="1899-12-30T04:06:00"/>
    <x v="206"/>
    <n v="528.99999999999886"/>
    <m/>
    <s v="thu"/>
    <s v="WS"/>
    <s v="WS/DBA"/>
  </r>
  <r>
    <x v="248"/>
    <s v="Thursday"/>
    <x v="35"/>
    <x v="8"/>
    <s v="Week 4"/>
    <d v="1899-12-30T22:00:00"/>
    <d v="1899-12-30T03:04:00"/>
    <d v="1899-12-30T05:16:00"/>
    <x v="152"/>
    <n v="566.99999999999909"/>
    <m/>
    <s v="fri"/>
    <s v="INC3112646 will the the Parent of all the DIS inc's"/>
    <s v="DI"/>
  </r>
  <r>
    <x v="249"/>
    <s v="Friday"/>
    <x v="35"/>
    <x v="8"/>
    <s v="Week 4"/>
    <d v="1899-12-30T22:00:00"/>
    <d v="1899-12-30T03:02:46"/>
    <d v="1899-12-30T03:36:04"/>
    <x v="207"/>
    <n v="472.88333333333281"/>
    <m/>
    <s v="sat"/>
    <m/>
    <m/>
  </r>
  <r>
    <x v="250"/>
    <s v="Saturday"/>
    <x v="35"/>
    <x v="8"/>
    <s v="Week 4"/>
    <d v="1899-12-30T22:00:00"/>
    <d v="1899-12-30T03:43:45"/>
    <d v="1899-12-30T04:13:58"/>
    <x v="208"/>
    <n v="647.99999999999898"/>
    <m/>
    <s v="sun"/>
    <s v="INC3114278"/>
    <s v="WS/DBA"/>
  </r>
  <r>
    <x v="251"/>
    <s v="Sunday"/>
    <x v="35"/>
    <x v="8"/>
    <s v="Week 4"/>
    <d v="1899-12-30T22:00:00"/>
    <d v="1899-12-30T05:04:27"/>
    <d v="1899-12-30T05:44:26"/>
    <x v="209"/>
    <n v="556"/>
    <m/>
    <s v="mon"/>
    <s v="INC3114665 auto generated to DIS for a failed extract."/>
    <s v="DIS/WS"/>
  </r>
  <r>
    <x v="252"/>
    <s v="Monday"/>
    <x v="36"/>
    <x v="9"/>
    <s v="Week 1"/>
    <d v="1899-12-30T22:00:00"/>
    <d v="1899-12-30T03:12:00"/>
    <d v="1899-12-30T03:49:00"/>
    <x v="138"/>
    <n v="541.99999999999932"/>
    <m/>
    <s v="tue"/>
    <s v="INC3116139 - WS_GL14_SKINNY"/>
    <s v="WS"/>
  </r>
  <r>
    <x v="253"/>
    <s v="Tuesday"/>
    <x v="36"/>
    <x v="9"/>
    <s v="Week 1"/>
    <d v="1899-12-30T22:00:00"/>
    <d v="1899-12-30T02:48:00"/>
    <d v="1899-12-30T05:12:00"/>
    <x v="210"/>
    <n v="588.00000000000011"/>
    <m/>
    <s v="wed"/>
    <s v="​Multiple Data Integration Services jobs having issues this morning, causing a delay in locks and BI Finance Reports.​"/>
    <s v="DI"/>
  </r>
  <r>
    <x v="254"/>
    <s v="Wednesday"/>
    <x v="36"/>
    <x v="9"/>
    <s v="Week 1"/>
    <d v="1899-12-30T22:00:00"/>
    <d v="1899-12-30T02:53:00"/>
    <d v="1899-12-30T03:39:00"/>
    <x v="211"/>
    <n v="559"/>
    <m/>
    <s v="thu"/>
    <s v="INC3118820"/>
    <s v="WS/DBA"/>
  </r>
  <r>
    <x v="255"/>
    <s v="Thursday"/>
    <x v="36"/>
    <x v="9"/>
    <s v="Week 1"/>
    <d v="1899-12-30T22:00:00"/>
    <d v="1899-12-30T02:43:00"/>
    <d v="1899-12-30T03:30:00"/>
    <x v="57"/>
    <n v="485.99999999999903"/>
    <m/>
    <s v="fri"/>
    <m/>
    <m/>
  </r>
  <r>
    <x v="256"/>
    <s v="Friday"/>
    <x v="36"/>
    <x v="9"/>
    <s v="Week 1"/>
    <d v="1899-12-30T22:00:00"/>
    <d v="1899-12-30T03:01:00"/>
    <d v="1899-12-30T03:42:00"/>
    <x v="157"/>
    <n v="457.99999999999966"/>
    <m/>
    <s v="sat"/>
    <m/>
    <m/>
  </r>
  <r>
    <x v="257"/>
    <s v="Saturday"/>
    <x v="36"/>
    <x v="9"/>
    <s v="Week 1"/>
    <d v="1899-12-30T22:00:00"/>
    <d v="1899-12-30T03:01:52"/>
    <d v="1899-12-30T03:23:28"/>
    <x v="212"/>
    <n v="495.56666666666655"/>
    <m/>
    <s v="sun"/>
    <m/>
    <m/>
  </r>
  <r>
    <x v="258"/>
    <s v="Sunday"/>
    <x v="36"/>
    <x v="9"/>
    <s v="Week 1"/>
    <d v="1899-12-30T22:00:00"/>
    <d v="1899-12-30T03:39:00"/>
    <d v="1899-12-30T03:57:00"/>
    <x v="213"/>
    <n v="481.99999999999881"/>
    <m/>
    <s v="mon"/>
    <m/>
    <m/>
  </r>
  <r>
    <x v="259"/>
    <s v="Monday"/>
    <x v="37"/>
    <x v="9"/>
    <s v="Week 2"/>
    <d v="1899-12-30T22:00:00"/>
    <d v="1899-12-30T03:03:00"/>
    <d v="1899-12-30T03:53:00"/>
    <x v="0"/>
    <n v="489.99999999999943"/>
    <m/>
    <s v="tue"/>
    <m/>
    <m/>
  </r>
  <r>
    <x v="260"/>
    <s v="Tuesday"/>
    <x v="37"/>
    <x v="9"/>
    <s v="Week 2"/>
    <d v="1899-12-30T22:00:00"/>
    <d v="1899-12-30T02:43:00"/>
    <d v="1899-12-30T03:16:00"/>
    <x v="178"/>
    <n v="445.99999999999875"/>
    <m/>
    <s v="wed"/>
    <m/>
    <m/>
  </r>
  <r>
    <x v="261"/>
    <s v="Wednesday"/>
    <x v="37"/>
    <x v="9"/>
    <s v="Week 2"/>
    <d v="1899-12-30T22:00:00"/>
    <d v="1899-12-30T02:44:00"/>
    <d v="1899-12-30T03:15:00"/>
    <x v="214"/>
    <n v="446.44999999999879"/>
    <m/>
    <s v="thu"/>
    <m/>
    <m/>
  </r>
  <r>
    <x v="262"/>
    <s v="Thursday"/>
    <x v="37"/>
    <x v="9"/>
    <s v="Week 2"/>
    <d v="1899-12-30T22:00:00"/>
    <d v="1899-12-30T03:09:57"/>
    <d v="1899-12-30T03:52:37"/>
    <x v="215"/>
    <n v="469.74999999999943"/>
    <m/>
    <s v="fri"/>
    <m/>
    <m/>
  </r>
  <r>
    <x v="263"/>
    <s v="Friday"/>
    <x v="37"/>
    <x v="9"/>
    <s v="Week 2"/>
    <d v="1899-12-30T22:00:00"/>
    <d v="1899-12-30T03:08:39"/>
    <d v="1899-12-30T03:39:13"/>
    <x v="216"/>
    <n v="477.98333333333329"/>
    <m/>
    <s v="sat"/>
    <m/>
    <m/>
  </r>
  <r>
    <x v="264"/>
    <s v="Saturday"/>
    <x v="37"/>
    <x v="9"/>
    <s v="Week 2"/>
    <d v="1899-12-30T22:00:00"/>
    <d v="1899-12-30T02:47:43"/>
    <d v="1899-12-30T03:15:01"/>
    <x v="217"/>
    <n v="439.38333333333333"/>
    <m/>
    <s v="sun"/>
    <m/>
    <m/>
  </r>
  <r>
    <x v="265"/>
    <s v="Sunday"/>
    <x v="37"/>
    <x v="9"/>
    <s v="Week 2"/>
    <d v="1899-12-30T22:00:00"/>
    <d v="1899-12-30T03:34:36"/>
    <d v="1899-12-30T03:52:52"/>
    <x v="218"/>
    <n v="483.96666666666664"/>
    <m/>
    <s v="mon"/>
    <m/>
    <m/>
  </r>
  <r>
    <x v="266"/>
    <s v="Monday"/>
    <x v="38"/>
    <x v="9"/>
    <s v="Week 3"/>
    <d v="1899-12-30T22:00:00"/>
    <d v="1899-12-30T03:07:00"/>
    <d v="1899-12-30T03:43:00"/>
    <x v="169"/>
    <n v="453.00000000000017"/>
    <m/>
    <s v="tue"/>
    <m/>
    <m/>
  </r>
  <r>
    <x v="267"/>
    <s v="Tuesday"/>
    <x v="38"/>
    <x v="9"/>
    <s v="Week 3"/>
    <d v="1899-12-30T22:00:00"/>
    <d v="1899-12-30T02:51:00"/>
    <d v="1899-12-30T03:29:00"/>
    <x v="69"/>
    <n v="450"/>
    <m/>
    <s v="wed"/>
    <m/>
    <m/>
  </r>
  <r>
    <x v="268"/>
    <s v="Wednesday"/>
    <x v="38"/>
    <x v="9"/>
    <s v="Week 3"/>
    <d v="1899-12-30T22:00:00"/>
    <d v="1899-12-30T02:40:00"/>
    <d v="1899-12-30T03:41:00"/>
    <x v="219"/>
    <n v="452"/>
    <m/>
    <s v="thu"/>
    <m/>
    <m/>
  </r>
  <r>
    <x v="269"/>
    <s v="Thursday"/>
    <x v="38"/>
    <x v="9"/>
    <s v="Week 3"/>
    <d v="1899-12-30T22:00:00"/>
    <d v="1899-12-30T02:57:03"/>
    <d v="1899-12-30T04:45:21"/>
    <x v="220"/>
    <n v="537.00000000000023"/>
    <m/>
    <s v="fri"/>
    <s v="INC3133262 - Task 'WF_BCI_LISTENER/0069213910' in 'JOBP.ETL.SAP_MASTER' has aborted."/>
    <s v="BCI Listner"/>
  </r>
  <r>
    <x v="270"/>
    <s v="Friday"/>
    <x v="38"/>
    <x v="9"/>
    <s v="Week 3"/>
    <d v="1899-12-30T22:00:00"/>
    <d v="1899-12-30T02:44:28"/>
    <d v="1899-12-30T03:15:08"/>
    <x v="221"/>
    <n v="462.58333333333343"/>
    <m/>
    <s v="sat"/>
    <m/>
    <m/>
  </r>
  <r>
    <x v="271"/>
    <s v="Saturday"/>
    <x v="38"/>
    <x v="9"/>
    <s v="Week 3"/>
    <d v="1899-12-30T22:00:00"/>
    <d v="1899-12-30T03:11:02"/>
    <d v="1899-12-30T03:35:36"/>
    <x v="222"/>
    <n v="472.4"/>
    <m/>
    <s v="sun"/>
    <m/>
    <m/>
  </r>
  <r>
    <x v="272"/>
    <s v="Sunday"/>
    <x v="38"/>
    <x v="9"/>
    <s v="Week 3"/>
    <d v="1899-12-30T22:00:00"/>
    <d v="1899-12-30T03:45:00"/>
    <d v="1899-12-30T04:25:00"/>
    <x v="118"/>
    <n v="508.99999999999994"/>
    <m/>
    <s v="mon"/>
    <m/>
    <m/>
  </r>
  <r>
    <x v="273"/>
    <s v="Monday"/>
    <x v="39"/>
    <x v="9"/>
    <s v="Week 4"/>
    <d v="1899-12-30T22:00:00"/>
    <d v="1899-12-30T04:11:00"/>
    <d v="1899-12-30T04:50:00"/>
    <x v="223"/>
    <n v="510.99999999999994"/>
    <m/>
    <s v="tue"/>
    <s v="INC3137039 - Max. runtime of task 'JOBP.SAPINTG.FICA.SAP934_GOODS_MVMNT (0069680111)' has been exceeded"/>
    <s v="DC Ops"/>
  </r>
  <r>
    <x v="274"/>
    <s v="Tuesday"/>
    <x v="39"/>
    <x v="9"/>
    <s v="Week 4"/>
    <d v="1899-12-30T22:00:00"/>
    <d v="1899-12-30T02:46:00"/>
    <d v="1899-12-30T03:25:00"/>
    <x v="158"/>
    <n v="459.99999999999994"/>
    <m/>
    <s v="wed"/>
    <m/>
    <m/>
  </r>
  <r>
    <x v="275"/>
    <s v="Wednesday"/>
    <x v="39"/>
    <x v="9"/>
    <s v="Week 4"/>
    <d v="1899-12-30T22:00:00"/>
    <d v="1899-12-30T03:09:00"/>
    <d v="1899-12-30T03:52:00"/>
    <x v="43"/>
    <n v="540"/>
    <m/>
    <s v="thu"/>
    <s v="INC3139875 - Task '8300_IMM_KEY_FIG_1/0069917888' in 'JOBP.ETL.EDW.WS_IMM_8300_KEY_FIG_1' has aborted."/>
    <s v="WS"/>
  </r>
  <r>
    <x v="276"/>
    <s v="Thursday"/>
    <x v="39"/>
    <x v="9"/>
    <s v="Week 4"/>
    <d v="1899-12-30T22:00:00"/>
    <d v="1899-12-30T02:44:00"/>
    <d v="1899-12-30T03:30:00"/>
    <x v="184"/>
    <n v="468.00000000000011"/>
    <m/>
    <s v="fri"/>
    <m/>
    <m/>
  </r>
  <r>
    <x v="277"/>
    <s v="Friday"/>
    <x v="39"/>
    <x v="9"/>
    <s v="Week 4"/>
    <d v="1899-12-30T22:00:00"/>
    <d v="1899-12-30T02:50:07"/>
    <d v="1899-12-30T03:23:40"/>
    <x v="224"/>
    <n v="472.70000000000005"/>
    <m/>
    <s v="sat"/>
    <m/>
    <m/>
  </r>
  <r>
    <x v="278"/>
    <s v="Saturday"/>
    <x v="39"/>
    <x v="9"/>
    <s v="Week 4"/>
    <d v="1899-12-30T22:00:00"/>
    <d v="1899-12-30T03:39:53"/>
    <d v="1899-12-30T04:10:04"/>
    <x v="225"/>
    <n v="471.71666666666681"/>
    <m/>
    <s v="sun"/>
    <m/>
    <m/>
  </r>
  <r>
    <x v="279"/>
    <s v="Sunday"/>
    <x v="39"/>
    <x v="9"/>
    <s v="Week 4"/>
    <d v="1899-12-30T22:00:00"/>
    <d v="1899-12-30T04:22:01"/>
    <d v="1899-12-30T05:04:37"/>
    <x v="35"/>
    <n v="545.00000000000011"/>
    <s v="Yes"/>
    <s v="mon"/>
    <s v="INC3143513 - Task 'SAP487_RBC_ABAP/0070407741' in 'JOBP.SAPINTG.GLAA.SAP487_RBC' has aborted - INC3143513 - Task 'SAP487_RBC_ABAP/0070407741' in 'JOBP.SAPINTG.GLAA.SAP487_RBC' has aborted."/>
    <s v="Finance Accounting Solutions GL/AA"/>
  </r>
  <r>
    <x v="280"/>
    <s v="Monday"/>
    <x v="40"/>
    <x v="10"/>
    <s v="Week 1"/>
    <d v="1899-12-30T22:00:00"/>
    <d v="1899-12-30T03:40:00"/>
    <d v="1899-12-30T04:26:00"/>
    <x v="226"/>
    <n v="519.00000000000011"/>
    <m/>
    <s v="tue"/>
    <s v="INC3144874 -  Task 'WF_PROCESS_0CRM_SRV_REQ_INCI_H/0070482103' in 'JOBP.ETL.SAP_CRM_MASTER' has aborted"/>
    <s v="BW"/>
  </r>
  <r>
    <x v="281"/>
    <s v="Tuesday"/>
    <x v="40"/>
    <x v="10"/>
    <s v="Week 1"/>
    <d v="1899-12-30T22:00:00"/>
    <d v="1899-12-30T02:40:00"/>
    <d v="1899-12-30T03:16:00"/>
    <x v="142"/>
    <n v="464.00000000000011"/>
    <m/>
    <s v="wed"/>
    <m/>
    <m/>
  </r>
  <r>
    <x v="282"/>
    <s v="Wednesday"/>
    <x v="40"/>
    <x v="10"/>
    <s v="Week 1"/>
    <d v="1899-12-30T22:00:00"/>
    <d v="1899-12-30T02:43:00"/>
    <d v="1899-12-30T03:17:00"/>
    <x v="100"/>
    <n v="457.00000000000011"/>
    <m/>
    <s v="thu"/>
    <m/>
    <m/>
  </r>
  <r>
    <x v="283"/>
    <s v="Thursday"/>
    <x v="40"/>
    <x v="10"/>
    <s v="Week 1"/>
    <d v="1899-12-30T22:00:00"/>
    <d v="1899-12-30T04:25:00"/>
    <d v="1899-12-30T04:53:00"/>
    <x v="227"/>
    <n v="557.00000000000011"/>
    <m/>
    <s v="fri"/>
    <s v="INC31448907 - Task 'SAP069_REVENUE_CHECK_BATCH/0070858654' in 'JOBP.SAPINTG.FICA.CHK_BATCH' has aborted."/>
    <s v="Finance Accounting Solutions GL/AA"/>
  </r>
  <r>
    <x v="284"/>
    <s v="Friday"/>
    <x v="40"/>
    <x v="10"/>
    <s v="Week 1"/>
    <d v="1899-12-30T22:00:00"/>
    <d v="1899-12-30T02:41:00"/>
    <d v="1899-12-30T03:20:00"/>
    <x v="164"/>
    <n v="467.00000000000011"/>
    <m/>
    <s v="sat"/>
    <m/>
    <m/>
  </r>
  <r>
    <x v="285"/>
    <s v="Saturday"/>
    <x v="40"/>
    <x v="10"/>
    <s v="Week 1"/>
    <d v="1899-12-30T22:00:00"/>
    <d v="1899-12-30T02:47:00"/>
    <d v="1899-12-30T03:11:00"/>
    <x v="228"/>
    <n v="442"/>
    <m/>
    <s v="sun"/>
    <m/>
    <m/>
  </r>
  <r>
    <x v="286"/>
    <s v="Sunday"/>
    <x v="40"/>
    <x v="10"/>
    <s v="Week 1"/>
    <d v="1899-12-30T22:00:00"/>
    <d v="1899-12-30T03:29:00"/>
    <d v="1899-12-30T04:08:00"/>
    <x v="176"/>
    <n v="466.00000000000011"/>
    <m/>
    <s v="mon"/>
    <m/>
    <m/>
  </r>
  <r>
    <x v="287"/>
    <s v="Monday"/>
    <x v="41"/>
    <x v="10"/>
    <s v="Week 2"/>
    <d v="1899-12-30T22:00:00"/>
    <d v="1899-12-30T02:44:00"/>
    <d v="1899-12-30T03:27:00"/>
    <x v="188"/>
    <n v="448"/>
    <m/>
    <s v="tue"/>
    <m/>
    <m/>
  </r>
  <r>
    <x v="288"/>
    <s v="Tuesday"/>
    <x v="41"/>
    <x v="10"/>
    <s v="Week 2"/>
    <d v="1899-12-30T22:00:00"/>
    <d v="1899-12-30T02:45:00"/>
    <d v="1899-12-30T03:18:00"/>
    <x v="165"/>
    <n v="454"/>
    <m/>
    <s v="wed"/>
    <m/>
    <m/>
  </r>
  <r>
    <x v="289"/>
    <s v="Wednesday"/>
    <x v="41"/>
    <x v="10"/>
    <s v="Week 2"/>
    <d v="1899-12-30T22:00:00"/>
    <d v="1899-12-30T02:47:00"/>
    <d v="1899-12-30T03:17:00"/>
    <x v="169"/>
    <n v="453.00000000000017"/>
    <m/>
    <s v="thu"/>
    <m/>
    <m/>
  </r>
  <r>
    <x v="290"/>
    <s v="Thursday"/>
    <x v="41"/>
    <x v="10"/>
    <s v="Week 2"/>
    <d v="1899-12-30T22:00:00"/>
    <d v="1899-12-30T03:00:00"/>
    <d v="1899-12-30T04:06:00"/>
    <x v="229"/>
    <n v="524"/>
    <m/>
    <s v="fri"/>
    <s v="INC3156681 - Informatica &amp; UC4 connection issues to LDAP"/>
    <s v="DI Admin"/>
  </r>
  <r>
    <x v="291"/>
    <s v="Friday"/>
    <x v="41"/>
    <x v="10"/>
    <s v="Week 2"/>
    <d v="1899-12-30T22:00:00"/>
    <d v="1899-12-30T02:43:00"/>
    <d v="1899-12-30T03:51:00"/>
    <x v="230"/>
    <n v="536.28333333333342"/>
    <m/>
    <s v="sat"/>
    <s v="INC3156681 - Informatica &amp; UC4 connection issues to LDAP"/>
    <s v="DI Admin"/>
  </r>
  <r>
    <x v="292"/>
    <s v="Saturday"/>
    <x v="41"/>
    <x v="10"/>
    <s v="Week 2"/>
    <d v="1899-12-30T22:00:00"/>
    <d v="1899-12-30T04:11:17"/>
    <d v="1899-12-30T05:35:43"/>
    <x v="231"/>
    <n v="617.00000000000011"/>
    <m/>
    <s v="sun"/>
    <s v="INC3156681 - Informatica &amp; UC4 connection issues to LDAP"/>
    <s v="DI Admin"/>
  </r>
  <r>
    <x v="293"/>
    <s v="Sunday"/>
    <x v="41"/>
    <x v="10"/>
    <s v="Week 2"/>
    <d v="1899-12-30T22:00:00"/>
    <d v="1899-12-30T03:36:00"/>
    <d v="1899-12-30T05:28:00"/>
    <x v="232"/>
    <n v="623"/>
    <m/>
    <s v="mon"/>
    <s v="INC3156681 - Informatica &amp; UC4 connection issues to LDAP"/>
    <s v="DI Admin"/>
  </r>
  <r>
    <x v="294"/>
    <s v="Monday"/>
    <x v="42"/>
    <x v="10"/>
    <s v="Week 3"/>
    <d v="1899-12-30T22:00:00"/>
    <d v="1899-12-30T02:48:00"/>
    <d v="1899-12-30T04:21:00"/>
    <x v="209"/>
    <n v="556"/>
    <m/>
    <s v="tue"/>
    <s v="INC3156681 - Informatica &amp; UC4 connection issues to LDAP"/>
    <s v="DI Admin"/>
  </r>
  <r>
    <x v="295"/>
    <s v="Tuesday"/>
    <x v="42"/>
    <x v="10"/>
    <s v="Week 3"/>
    <d v="1899-12-30T22:00:00"/>
    <d v="1899-12-30T02:56:00"/>
    <d v="1899-12-30T03:26:00"/>
    <x v="157"/>
    <n v="458"/>
    <m/>
    <s v="wed"/>
    <m/>
    <m/>
  </r>
  <r>
    <x v="296"/>
    <s v="Wednesday"/>
    <x v="42"/>
    <x v="10"/>
    <s v="Week 3"/>
    <d v="1899-12-30T22:00:00"/>
    <d v="1899-12-30T03:12:00"/>
    <d v="1899-12-30T04:00:00"/>
    <x v="233"/>
    <n v="484.83333333333337"/>
    <m/>
    <s v="thu"/>
    <m/>
    <m/>
  </r>
  <r>
    <x v="297"/>
    <s v="Thursday"/>
    <x v="42"/>
    <x v="10"/>
    <s v="Week 3"/>
    <d v="1899-12-30T22:00:00"/>
    <d v="1899-12-30T01:40:39"/>
    <d v="1899-12-30T02:28:53"/>
    <x v="234"/>
    <n v="419.40000000000003"/>
    <m/>
    <s v="fri"/>
    <s v="INC3164854 - SAP069 was run incorrectly last night and it caused SAP069 to finish sooner than usual. DCSALESIN instead of DLYINIT"/>
    <m/>
  </r>
  <r>
    <x v="298"/>
    <s v="Friday"/>
    <x v="42"/>
    <x v="10"/>
    <s v="Week 3"/>
    <d v="1899-12-30T22:00:00"/>
    <d v="1899-12-30T02:49:51"/>
    <d v="1899-12-30T03:23:32"/>
    <x v="235"/>
    <n v="456.73333333333335"/>
    <m/>
    <s v="sat"/>
    <m/>
    <m/>
  </r>
  <r>
    <x v="299"/>
    <s v="Saturday"/>
    <x v="42"/>
    <x v="10"/>
    <s v="Week 3"/>
    <d v="1899-12-30T22:00:00"/>
    <d v="1899-12-30T02:45:09"/>
    <d v="1899-12-30T03:09:41"/>
    <x v="236"/>
    <n v="446.08333333333343"/>
    <m/>
    <s v="sun"/>
    <n v="0.330188679245283"/>
    <m/>
  </r>
  <r>
    <x v="300"/>
    <s v="Sunday"/>
    <x v="42"/>
    <x v="10"/>
    <s v="Week 3"/>
    <d v="1899-12-30T22:00:00"/>
    <d v="1899-12-30T03:37:00"/>
    <d v="1899-12-30T04:17:00"/>
    <x v="176"/>
    <n v="466.00000000000011"/>
    <m/>
    <s v="mon"/>
    <m/>
    <m/>
  </r>
  <r>
    <x v="301"/>
    <s v="Monday"/>
    <x v="43"/>
    <x v="10"/>
    <s v="Week 4"/>
    <d v="1899-12-30T22:00:00"/>
    <d v="1899-12-30T02:55:00"/>
    <d v="1899-12-30T04:41:00"/>
    <x v="165"/>
    <n v="454"/>
    <m/>
    <s v="tue"/>
    <m/>
    <m/>
  </r>
  <r>
    <x v="302"/>
    <s v="Tuesday"/>
    <x v="43"/>
    <x v="10"/>
    <s v="Week 4"/>
    <d v="1899-12-30T22:00:00"/>
    <d v="1899-12-30T02:52:00"/>
    <d v="1899-12-30T03:35:00"/>
    <x v="106"/>
    <n v="463.00000000000011"/>
    <m/>
    <s v="wed"/>
    <m/>
    <m/>
  </r>
  <r>
    <x v="303"/>
    <s v="Wednesday"/>
    <x v="43"/>
    <x v="10"/>
    <s v="Week 4"/>
    <d v="1899-12-30T22:00:00"/>
    <d v="1899-12-30T03:16:27"/>
    <d v="1899-12-30T03:46:36"/>
    <x v="237"/>
    <n v="474.6666666666668"/>
    <m/>
    <s v="thu"/>
    <m/>
    <m/>
  </r>
  <r>
    <x v="304"/>
    <s v="Thursday"/>
    <x v="43"/>
    <x v="10"/>
    <s v="Week 4"/>
    <d v="1899-12-30T22:00:00"/>
    <d v="1899-12-30T03:08:12"/>
    <d v="1899-12-30T03:48:10"/>
    <x v="238"/>
    <n v="472.5"/>
    <m/>
    <s v="fri"/>
    <m/>
    <m/>
  </r>
  <r>
    <x v="305"/>
    <s v="Friday"/>
    <x v="43"/>
    <x v="10"/>
    <s v="Week 4"/>
    <d v="1899-12-30T22:00:00"/>
    <d v="1899-12-30T05:36:00"/>
    <d v="1899-12-30T06:40:00"/>
    <x v="63"/>
    <n v="650.00000000000011"/>
    <m/>
    <s v="sat"/>
    <s v="INC3171801 - Please check health of EP1 server"/>
    <s v="EP1 - Volume"/>
  </r>
  <r>
    <x v="306"/>
    <s v="Saturday"/>
    <x v="43"/>
    <x v="10"/>
    <s v="Week 4"/>
    <d v="1899-12-30T22:00:00"/>
    <d v="1899-12-30T03:48:28"/>
    <d v="1899-12-30T04:48:44"/>
    <x v="200"/>
    <n v="470.00000000000011"/>
    <m/>
    <s v="sun"/>
    <m/>
    <m/>
  </r>
  <r>
    <x v="307"/>
    <s v="Sunday"/>
    <x v="43"/>
    <x v="10"/>
    <s v="Week 4"/>
    <d v="1899-12-30T22:00:00"/>
    <d v="1899-12-30T04:53:00"/>
    <d v="1899-12-30T05:36:00"/>
    <x v="66"/>
    <n v="589"/>
    <m/>
    <s v="mon"/>
    <s v="INC3172935 - Missing Fuel Quest files (FQ-NLC-CA-02-CT20190707XXXX.CSV and FQ-NLC-US-02-ET20190707XXXX.CSV) INC3173009 - Long running Vistex jobs caused locks to go on later than normal. Not sure why the jobs ran long. "/>
    <s v="Finance Accounting Solutions GL/AA"/>
  </r>
  <r>
    <x v="308"/>
    <s v="Monday"/>
    <x v="44"/>
    <x v="11"/>
    <s v="Week 1"/>
    <d v="1899-12-30T22:00:00"/>
    <d v="1899-12-30T05:01:00"/>
    <d v="1899-12-30T05:50:00"/>
    <x v="199"/>
    <n v="584.00000000000011"/>
    <m/>
    <s v="tue"/>
    <s v="INC3171173 - Corporate Users Unable to Connect to Citrix"/>
    <s v="Storage"/>
  </r>
  <r>
    <x v="309"/>
    <s v="Tuesday"/>
    <x v="44"/>
    <x v="11"/>
    <s v="Week 1"/>
    <d v="1899-12-30T22:00:00"/>
    <d v="1899-12-30T02:41:00"/>
    <d v="1899-12-30T03:20:00"/>
    <x v="69"/>
    <n v="450"/>
    <m/>
    <s v="wed"/>
    <m/>
    <m/>
  </r>
  <r>
    <x v="310"/>
    <s v="Wednesday"/>
    <x v="44"/>
    <x v="11"/>
    <s v="Week 1"/>
    <d v="1899-12-30T22:00:00"/>
    <d v="1899-12-30T02:44:17"/>
    <d v="1899-12-30T03:24:50"/>
    <x v="239"/>
    <n v="465.7166666666667"/>
    <m/>
    <s v="thu"/>
    <m/>
    <m/>
  </r>
  <r>
    <x v="311"/>
    <s v="Thursday"/>
    <x v="44"/>
    <x v="11"/>
    <s v="Week 1"/>
    <d v="1899-12-30T22:00:00"/>
    <d v="1899-12-30T02:42:29"/>
    <d v="1899-12-30T03:18:41"/>
    <x v="240"/>
    <n v="465.18333333333334"/>
    <m/>
    <s v="fri"/>
    <m/>
    <m/>
  </r>
  <r>
    <x v="312"/>
    <s v="Friday"/>
    <x v="44"/>
    <x v="11"/>
    <s v="Week 1"/>
    <d v="1899-12-30T22:00:00"/>
    <d v="1899-12-30T02:47:31"/>
    <d v="1899-12-30T03:26:11"/>
    <x v="241"/>
    <n v="460.68333333333345"/>
    <m/>
    <s v="sat"/>
    <m/>
    <m/>
  </r>
  <r>
    <x v="313"/>
    <s v="Saturday"/>
    <x v="44"/>
    <x v="11"/>
    <s v="Week 1"/>
    <d v="1899-12-30T22:00:00"/>
    <d v="1899-12-30T03:08:52"/>
    <d v="1899-12-30T03:29:57"/>
    <x v="242"/>
    <n v="476.06666666666672"/>
    <m/>
    <s v="sun"/>
    <m/>
    <m/>
  </r>
  <r>
    <x v="314"/>
    <s v="Sunday"/>
    <x v="44"/>
    <x v="11"/>
    <s v="Week 1"/>
    <d v="1899-12-30T22:00:00"/>
    <d v="1899-12-30T03:28:00"/>
    <d v="1899-12-30T03:50:00"/>
    <x v="243"/>
    <n v="483.00000000000006"/>
    <m/>
    <s v="mon"/>
    <m/>
    <m/>
  </r>
  <r>
    <x v="315"/>
    <s v="Monday"/>
    <x v="45"/>
    <x v="11"/>
    <s v="Week 2"/>
    <d v="1899-12-30T22:00:00"/>
    <d v="1899-12-30T03:07:00"/>
    <d v="1899-12-30T03:41:00"/>
    <x v="50"/>
    <n v="465.00000000000011"/>
    <m/>
    <s v="tue"/>
    <m/>
    <m/>
  </r>
  <r>
    <x v="316"/>
    <s v="Tuesday"/>
    <x v="45"/>
    <x v="11"/>
    <s v="Week 2"/>
    <d v="1899-12-30T22:00:00"/>
    <d v="1899-12-30T03:10:00"/>
    <d v="1899-12-30T03:50:00"/>
    <x v="203"/>
    <n v="478.00000000000006"/>
    <m/>
    <s v="wed"/>
    <m/>
    <m/>
  </r>
  <r>
    <x v="317"/>
    <s v="Wednesday"/>
    <x v="45"/>
    <x v="11"/>
    <s v="Week 2"/>
    <d v="1899-12-30T22:00:00"/>
    <d v="1899-12-30T03:18:00"/>
    <d v="1899-12-30T04:06:00"/>
    <x v="12"/>
    <n v="487"/>
    <m/>
    <s v="thu"/>
    <s v="INC3185853 - Task 'SAP133_GLMAIN_ABAP_COR/0074685897' in 'JOBP.SAPINTG.GLHFM.GL_CORP' has aborted."/>
    <s v="Finance Accounting Solutions GL/AA"/>
  </r>
  <r>
    <x v="318"/>
    <s v="Thursday"/>
    <x v="45"/>
    <x v="11"/>
    <s v="Week 2"/>
    <d v="1899-12-30T22:00:00"/>
    <d v="1899-12-30T05:12:00"/>
    <d v="1899-12-30T06:43:00"/>
    <x v="20"/>
    <n v="622"/>
    <m/>
    <s v="fri"/>
    <s v="INC3187300 - ina- Job_x0009_995033/QSYSOPR/ECOMM_EOD halted"/>
    <s v="Solution Support - Depot"/>
  </r>
  <r>
    <x v="319"/>
    <s v="Friday"/>
    <x v="45"/>
    <x v="11"/>
    <s v="Week 2"/>
    <d v="1899-12-30T22:00:00"/>
    <d v="1899-12-30T02:53:44"/>
    <d v="1899-12-30T03:30:30"/>
    <x v="244"/>
    <n v="653.00000000000011"/>
    <m/>
    <s v="sat"/>
    <s v="INC3188591 - INA-Job 485162/UC4INPRD/RCV_PC_HIR Halted - Finance Accounting Solutions GL/AA"/>
    <s v="Finance Accounting Solutions GL/AA"/>
  </r>
  <r>
    <x v="320"/>
    <s v="Saturday"/>
    <x v="45"/>
    <x v="11"/>
    <s v="Week 2"/>
    <d v="1899-12-30T22:00:00"/>
    <d v="1899-12-30T02:51:00"/>
    <d v="1899-12-30T03:10:00"/>
    <x v="244"/>
    <n v="653.00000000000011"/>
    <m/>
    <s v="sun"/>
    <m/>
    <m/>
  </r>
  <r>
    <x v="321"/>
    <s v="Sunday"/>
    <x v="45"/>
    <x v="11"/>
    <s v="Week 2"/>
    <d v="1899-12-30T22:00:00"/>
    <d v="1899-12-30T03:37:00"/>
    <d v="1899-12-30T04:20:00"/>
    <x v="57"/>
    <n v="486.00000000000011"/>
    <s v="Yes"/>
    <s v="mon"/>
    <s v="INC3190008 - Data Missing in BI Reporting"/>
    <s v="Wherescape-Dev"/>
  </r>
  <r>
    <x v="322"/>
    <s v="Monday"/>
    <x v="46"/>
    <x v="11"/>
    <s v="Week 3"/>
    <d v="1899-12-30T22:00:00"/>
    <d v="1899-12-30T02:54:00"/>
    <d v="1899-12-30T03:34:00"/>
    <x v="245"/>
    <n v="456"/>
    <s v="Yes"/>
    <s v="tue"/>
    <m/>
    <m/>
  </r>
  <r>
    <x v="323"/>
    <s v="Tuesday"/>
    <x v="46"/>
    <x v="11"/>
    <s v="Week 3"/>
    <d v="1899-12-30T22:00:00"/>
    <d v="1899-12-30T02:54:00"/>
    <d v="1899-12-30T03:34:00"/>
    <x v="209"/>
    <n v="556"/>
    <m/>
    <s v="wed"/>
    <s v="INC3192908 - 4020_GL_12 job running extremely long"/>
    <s v="Wherescape-Dev"/>
  </r>
  <r>
    <x v="324"/>
    <s v="Wednesday"/>
    <x v="46"/>
    <x v="11"/>
    <s v="Week 3"/>
    <d v="1899-12-30T22:00:00"/>
    <d v="1899-12-30T02:42:00"/>
    <d v="1899-12-30T03:33:00"/>
    <x v="142"/>
    <n v="464.00000000000011"/>
    <m/>
    <s v="thu"/>
    <m/>
    <m/>
  </r>
  <r>
    <x v="325"/>
    <s v="Thursday"/>
    <x v="46"/>
    <x v="11"/>
    <s v="Week 3"/>
    <d v="1899-12-30T22:00:00"/>
    <d v="1899-12-30T02:51:45"/>
    <d v="1899-12-30T03:35:15"/>
    <x v="246"/>
    <n v="457.9500000000001"/>
    <m/>
    <s v="fri"/>
    <m/>
    <m/>
  </r>
  <r>
    <x v="326"/>
    <s v="Friday"/>
    <x v="46"/>
    <x v="11"/>
    <s v="Week 3"/>
    <d v="1899-12-30T22:00:00"/>
    <d v="1899-12-30T02:47:11"/>
    <d v="1899-12-30T03:29:35"/>
    <x v="247"/>
    <n v="456.3"/>
    <m/>
    <s v="sat"/>
    <m/>
    <m/>
  </r>
  <r>
    <x v="327"/>
    <s v="Saturday"/>
    <x v="46"/>
    <x v="11"/>
    <s v="Week 3"/>
    <d v="1899-12-30T22:00:00"/>
    <d v="1899-12-30T02:48:51"/>
    <d v="1899-12-30T03:16:35"/>
    <x v="248"/>
    <n v="459.88333333333333"/>
    <m/>
    <s v="sun"/>
    <m/>
    <m/>
  </r>
  <r>
    <x v="328"/>
    <s v="Sunday"/>
    <x v="46"/>
    <x v="11"/>
    <s v="Week 3"/>
    <d v="1899-12-30T22:00:00"/>
    <d v="1899-12-30T03:47:00"/>
    <d v="1899-12-30T04:27:00"/>
    <x v="2"/>
    <n v="498.00000000000017"/>
    <m/>
    <s v="mon"/>
    <m/>
    <m/>
  </r>
  <r>
    <x v="329"/>
    <s v="Monday"/>
    <x v="47"/>
    <x v="11"/>
    <s v="Week 4"/>
    <d v="1899-12-30T22:00:00"/>
    <d v="1899-12-30T02:49:00"/>
    <d v="1899-12-30T04:17:00"/>
    <x v="249"/>
    <n v="646"/>
    <m/>
    <s v="tue"/>
    <s v="INC3200028 - Task 'WF_PROCESS__IRM_LIS_RM_IPPRITM/0076049932' in 'JOBP.ETL.SAP_VISTEX' has aborted."/>
    <s v="BCI Listner"/>
  </r>
  <r>
    <x v="330"/>
    <s v="Tuesday"/>
    <x v="47"/>
    <x v="11"/>
    <s v="Week 4"/>
    <d v="1899-12-30T22:00:00"/>
    <d v="1899-12-30T02:46:00"/>
    <d v="1899-12-30T04:21:00"/>
    <x v="2"/>
    <n v="498.00000000000017"/>
    <m/>
    <s v="wed"/>
    <m/>
    <m/>
  </r>
  <r>
    <x v="331"/>
    <s v="Wednesday"/>
    <x v="47"/>
    <x v="11"/>
    <s v="Week 4"/>
    <d v="1899-12-30T22:00:00"/>
    <d v="1899-12-30T03:10:00"/>
    <d v="1899-12-30T03:37:00"/>
    <x v="56"/>
    <n v="461.00000000000011"/>
    <m/>
    <s v="thu"/>
    <m/>
    <m/>
  </r>
  <r>
    <x v="332"/>
    <s v="Thursday"/>
    <x v="47"/>
    <x v="11"/>
    <s v="Week 4"/>
    <d v="1899-12-30T22:00:00"/>
    <d v="1899-12-30T02:46:00"/>
    <d v="1899-12-30T03:37:00"/>
    <x v="7"/>
    <n v="469.00000000000011"/>
    <m/>
    <s v="fri"/>
    <m/>
    <m/>
  </r>
  <r>
    <x v="333"/>
    <s v="Friday"/>
    <x v="47"/>
    <x v="11"/>
    <s v="Week 4"/>
    <d v="1899-12-30T22:00:00"/>
    <d v="1899-12-30T02:52:00"/>
    <d v="1899-12-30T03:35:00"/>
    <x v="250"/>
    <n v="476.00000000000006"/>
    <m/>
    <s v="sat"/>
    <m/>
    <m/>
  </r>
  <r>
    <x v="334"/>
    <s v="Saturday"/>
    <x v="47"/>
    <x v="11"/>
    <s v="Week 4"/>
    <d v="1899-12-30T22:00:00"/>
    <d v="1899-12-30T03:48:00"/>
    <d v="1899-12-30T04:16:00"/>
    <x v="33"/>
    <n v="520.00000000000011"/>
    <m/>
    <s v="sun"/>
    <s v="INC3206076 - Task 'SAP146_QPAY_ENCRYPT/0076600656' in 'JOBP.SAPINTG.APAR.SAP146_QPAY' has aborted."/>
    <s v="SAP Integration"/>
  </r>
  <r>
    <x v="335"/>
    <s v="Sunday"/>
    <x v="47"/>
    <x v="11"/>
    <s v="Week 4"/>
    <d v="1899-12-30T22:00:00"/>
    <d v="1899-12-30T04:25:00"/>
    <d v="1899-12-30T05:08:00"/>
    <x v="251"/>
    <n v="602.00000000000011"/>
    <m/>
    <s v="mon"/>
    <s v=" INA400 job DSLSMUDWKG - email to Michael Tift"/>
    <s v="Solution Support - ACC"/>
  </r>
  <r>
    <x v="336"/>
    <s v="Monday"/>
    <x v="48"/>
    <x v="12"/>
    <s v="Week 1"/>
    <d v="1899-12-30T22:00:00"/>
    <d v="1899-12-30T03:16:00"/>
    <d v="1899-12-30T04:17:00"/>
    <x v="6"/>
    <n v="494.00000000000017"/>
    <m/>
    <s v="tue"/>
    <m/>
    <m/>
  </r>
  <r>
    <x v="337"/>
    <s v="Tuesday"/>
    <x v="48"/>
    <x v="12"/>
    <s v="Week 1"/>
    <d v="1899-12-30T22:00:00"/>
    <d v="1899-12-30T02:44:00"/>
    <d v="1899-12-30T03:19:00"/>
    <x v="252"/>
    <n v="475.00000000000006"/>
    <m/>
    <s v="wed"/>
    <m/>
    <m/>
  </r>
  <r>
    <x v="338"/>
    <s v="Wednesday"/>
    <x v="48"/>
    <x v="12"/>
    <s v="Week 1"/>
    <d v="1899-12-30T22:00:00"/>
    <d v="1899-12-30T02:43:06"/>
    <d v="1899-12-30T04:02:26"/>
    <x v="253"/>
    <n v="560.00000000000011"/>
    <s v="Yes"/>
    <s v="thu"/>
    <s v="INC3210672 - Max. runtime of task 'INFA_VISTEX_FINAL (0077063971)' has been exceeded"/>
    <s v="BCI Listner"/>
  </r>
  <r>
    <x v="339"/>
    <s v="Thursday"/>
    <x v="48"/>
    <x v="12"/>
    <s v="Week 1"/>
    <d v="1899-12-30T22:00:00"/>
    <d v="1899-12-30T02:47:00"/>
    <d v="1899-12-30T03:26:00"/>
    <x v="58"/>
    <n v="492.00000000000017"/>
    <m/>
    <s v="fri"/>
    <m/>
    <m/>
  </r>
  <r>
    <x v="340"/>
    <s v="Friday"/>
    <x v="48"/>
    <x v="12"/>
    <s v="Week 1"/>
    <d v="1899-12-30T22:00:00"/>
    <d v="1899-12-30T02:49:00"/>
    <d v="1899-12-30T03:36:00"/>
    <x v="21"/>
    <n v="488"/>
    <m/>
    <s v="sat"/>
    <m/>
    <m/>
  </r>
  <r>
    <x v="341"/>
    <s v="Saturday"/>
    <x v="48"/>
    <x v="12"/>
    <s v="Week 1"/>
    <d v="1899-12-30T22:00:00"/>
    <d v="1899-12-30T03:19:50"/>
    <d v="1899-12-30T03:44:30"/>
    <x v="254"/>
    <n v="493"/>
    <m/>
    <s v="sun"/>
    <m/>
    <m/>
  </r>
  <r>
    <x v="342"/>
    <s v="Sunday"/>
    <x v="48"/>
    <x v="12"/>
    <s v="Week 1"/>
    <d v="1899-12-30T22:00:00"/>
    <d v="1899-12-30T03:29:00"/>
    <d v="1899-12-30T03:50:00"/>
    <x v="21"/>
    <n v="488"/>
    <m/>
    <s v="mon"/>
    <m/>
    <m/>
  </r>
  <r>
    <x v="343"/>
    <s v="Monday"/>
    <x v="49"/>
    <x v="12"/>
    <s v="Week 2"/>
    <d v="1899-12-30T22:00:00"/>
    <d v="1899-12-30T03:01:00"/>
    <d v="1899-12-30T03:44:00"/>
    <x v="25"/>
    <n v="491"/>
    <m/>
    <s v="tue"/>
    <m/>
    <m/>
  </r>
  <r>
    <x v="344"/>
    <s v="Tuesday"/>
    <x v="49"/>
    <x v="12"/>
    <s v="Week 2"/>
    <d v="1899-12-30T22:00:00"/>
    <d v="1899-12-30T03:10:00"/>
    <d v="1899-12-30T03:47:00"/>
    <x v="21"/>
    <n v="488"/>
    <m/>
    <s v="wed"/>
    <m/>
    <m/>
  </r>
  <r>
    <x v="345"/>
    <s v="Wednesday"/>
    <x v="49"/>
    <x v="12"/>
    <s v="Week 2"/>
    <d v="1899-12-30T22:00:00"/>
    <d v="1899-12-30T03:07:56"/>
    <d v="1899-12-30T03:41:30"/>
    <x v="255"/>
    <n v="492.9"/>
    <m/>
    <s v="thu"/>
    <m/>
    <m/>
  </r>
  <r>
    <x v="346"/>
    <s v="Thursday"/>
    <x v="49"/>
    <x v="12"/>
    <s v="Week 2"/>
    <d v="1899-12-30T22:00:00"/>
    <d v="1899-12-30T02:45:38"/>
    <d v="1899-12-30T03:51:29"/>
    <x v="256"/>
    <n v="471.40000000000015"/>
    <m/>
    <s v="fri"/>
    <m/>
    <m/>
  </r>
  <r>
    <x v="347"/>
    <s v="Friday"/>
    <x v="49"/>
    <x v="12"/>
    <s v="Week 2"/>
    <d v="1899-12-30T22:00:00"/>
    <d v="1899-12-30T02:47:00"/>
    <d v="1899-12-30T03:25:00"/>
    <x v="257"/>
    <n v="876.00000000000011"/>
    <m/>
    <s v="sat"/>
    <s v="INC3220598 - Task '1010_MASTER_DATA_LANDING/0078108814' in 'JOBP.ETL.EDW.WS_MD_1010_LND' has aborted. - related to INC3220027 - Need to remove and then re-create the crashed tnsnames.ora file in etlp1x and etlp2x"/>
    <s v="DI Admin"/>
  </r>
  <r>
    <x v="348"/>
    <s v="Saturday"/>
    <x v="49"/>
    <x v="12"/>
    <s v="Week 2"/>
    <d v="1899-12-30T22:00:00"/>
    <d v="1899-12-30T02:46:17"/>
    <d v="1899-12-30T03:04:54"/>
    <x v="258"/>
    <n v="450.81666666666672"/>
    <m/>
    <s v="sun"/>
    <m/>
    <m/>
  </r>
  <r>
    <x v="349"/>
    <s v="Sunday"/>
    <x v="49"/>
    <x v="12"/>
    <s v="Week 2"/>
    <d v="1899-12-30T22:00:00"/>
    <d v="1899-12-30T03:38:00"/>
    <d v="1899-12-30T04:27:00"/>
    <x v="243"/>
    <n v="483.00000000000006"/>
    <m/>
    <s v="mon"/>
    <m/>
    <m/>
  </r>
  <r>
    <x v="350"/>
    <s v="Monday"/>
    <x v="50"/>
    <x v="12"/>
    <s v="Week 3"/>
    <d v="1899-12-30T22:00:00"/>
    <d v="1899-12-30T03:26:00"/>
    <d v="1899-12-30T04:09:00"/>
    <x v="259"/>
    <n v="534"/>
    <m/>
    <s v="tue"/>
    <s v="INC3223187 - INA - 077162/QSYSOPR/ECOMM_EOD caused a delay of 2 hours before SAP697 received its trigger, which caused a delay in locks which caused a delay in reports."/>
    <s v="Solution Support - Depot"/>
  </r>
  <r>
    <x v="351"/>
    <s v="Tuesday"/>
    <x v="50"/>
    <x v="12"/>
    <s v="Week 3"/>
    <d v="1899-12-30T22:00:00"/>
    <d v="1899-12-30T03:09:00"/>
    <d v="1899-12-30T03:46:00"/>
    <x v="260"/>
    <n v="522.00000000000011"/>
    <m/>
    <s v="wed"/>
    <s v="INC3225307 - WhereScape Long running on Server FAIP01US DB R3_ODW_DW for midnight batch date 2019-08-21"/>
    <s v="Wherescape"/>
  </r>
  <r>
    <x v="352"/>
    <s v="Wednesday"/>
    <x v="50"/>
    <x v="12"/>
    <s v="Week 3"/>
    <d v="1899-12-30T22:00:00"/>
    <d v="1899-12-30T02:48:00"/>
    <d v="1899-12-30T03:40:00"/>
    <x v="261"/>
    <n v="496.00000000000017"/>
    <m/>
    <s v="thu"/>
    <m/>
    <m/>
  </r>
  <r>
    <x v="353"/>
    <s v="Thursday"/>
    <x v="50"/>
    <x v="12"/>
    <s v="Week 3"/>
    <d v="1899-12-30T22:00:00"/>
    <d v="1899-12-30T03:11:00"/>
    <d v="1899-12-30T04:07:00"/>
    <x v="262"/>
    <n v="489"/>
    <m/>
    <s v="fri"/>
    <m/>
    <m/>
  </r>
  <r>
    <x v="354"/>
    <s v="Friday"/>
    <x v="50"/>
    <x v="12"/>
    <s v="Week 3"/>
    <d v="1899-12-30T22:00:00"/>
    <d v="1899-12-30T02:49:28"/>
    <d v="1899-12-30T03:38:07"/>
    <x v="263"/>
    <n v="479.88333333333344"/>
    <m/>
    <s v="sat"/>
    <m/>
    <m/>
  </r>
  <r>
    <x v="355"/>
    <s v="Saturday"/>
    <x v="50"/>
    <x v="12"/>
    <s v="Week 3"/>
    <d v="1899-12-30T22:00:00"/>
    <d v="1899-12-30T04:07:53"/>
    <d v="1899-12-30T04:35:21"/>
    <x v="264"/>
    <n v="550.54999999999995"/>
    <m/>
    <s v="sun"/>
    <s v="Iseries Switch and Stay"/>
    <s v="iSeries"/>
  </r>
  <r>
    <x v="356"/>
    <s v="Sunday"/>
    <x v="50"/>
    <x v="12"/>
    <s v="Week 3"/>
    <d v="1899-12-30T22:00:00"/>
    <d v="1899-12-30T03:44:00"/>
    <d v="1899-12-30T04:24:00"/>
    <x v="265"/>
    <n v="552"/>
    <m/>
    <s v="mon"/>
    <s v="INC3230139 - Task '6030_APAR_DS/0079157078' in 'JOBP.ETL.EDW.WS_APAR_6030_DS' has aborted."/>
    <s v="Wherescape"/>
  </r>
  <r>
    <x v="357"/>
    <s v="Monday"/>
    <x v="51"/>
    <x v="12"/>
    <s v="Week 4"/>
    <d v="1899-12-30T22:00:00"/>
    <d v="1899-12-30T02:48:00"/>
    <d v="1899-12-30T03:18:00"/>
    <x v="220"/>
    <n v="537.00000000000023"/>
    <m/>
    <s v="tue"/>
    <s v="INC3231545 - Max. runtime of task 'INFA_AA_0230 (0079228675)'"/>
    <s v="Data Integrations"/>
  </r>
  <r>
    <x v="358"/>
    <s v="Tuesday"/>
    <x v="51"/>
    <x v="12"/>
    <s v="Week 4"/>
    <d v="1899-12-30T22:00:00"/>
    <d v="1899-12-30T02:51:00"/>
    <d v="1899-12-30T03:34:00"/>
    <x v="2"/>
    <n v="498.00000000000017"/>
    <m/>
    <s v="wed"/>
    <m/>
    <m/>
  </r>
  <r>
    <x v="359"/>
    <s v="Wednesday"/>
    <x v="51"/>
    <x v="12"/>
    <s v="Week 4"/>
    <d v="1899-12-30T22:00:00"/>
    <d v="1899-12-30T03:16:15"/>
    <d v="1899-12-30T03:59:15"/>
    <x v="266"/>
    <n v="477.45"/>
    <m/>
    <s v="thu"/>
    <m/>
    <m/>
  </r>
  <r>
    <x v="360"/>
    <s v="Thursday"/>
    <x v="51"/>
    <x v="12"/>
    <s v="Week 4"/>
    <d v="1899-12-30T22:00:00"/>
    <d v="1899-12-30T02:46:17"/>
    <d v="1899-12-30T03:38:15"/>
    <x v="45"/>
    <n v="477.00000000000006"/>
    <m/>
    <s v="fri"/>
    <m/>
    <m/>
  </r>
  <r>
    <x v="361"/>
    <s v="Friday"/>
    <x v="51"/>
    <x v="12"/>
    <s v="Week 4"/>
    <d v="1899-12-30T22:00:00"/>
    <d v="1899-12-30T02:50:00"/>
    <d v="1899-12-30T03:26:00"/>
    <x v="14"/>
    <n v="472.00000000000006"/>
    <m/>
    <s v="sat"/>
    <m/>
    <m/>
  </r>
  <r>
    <x v="362"/>
    <s v="Saturday"/>
    <x v="51"/>
    <x v="12"/>
    <s v="Week 4"/>
    <d v="1899-12-30T22:00:00"/>
    <d v="1899-12-30T03:58:21"/>
    <d v="1899-12-30T04:28:51"/>
    <x v="267"/>
    <n v="515.00000000000011"/>
    <m/>
    <s v="sun"/>
    <m/>
    <m/>
  </r>
  <r>
    <x v="363"/>
    <s v="Sunday"/>
    <x v="51"/>
    <x v="12"/>
    <s v="Week 4"/>
    <d v="1899-12-30T22:00:00"/>
    <d v="1899-12-30T04:45:00"/>
    <d v="1899-12-30T05:12:00"/>
    <x v="265"/>
    <n v="552"/>
    <m/>
    <s v="mon"/>
    <m/>
    <m/>
  </r>
  <r>
    <x v="364"/>
    <s v="Monday"/>
    <x v="0"/>
    <x v="0"/>
    <s v="Week 1"/>
    <d v="1899-12-30T22:00:00"/>
    <d v="1899-12-30T03:25:00"/>
    <d v="1899-12-30T04:04:00"/>
    <x v="268"/>
    <n v="579"/>
    <m/>
    <s v="tue"/>
    <s v="INC3237926, INC3237927, INC3237925, INC3237909, INC3237906 - WS jobs failed - ORA-00600:[ktfs_upd_range-1] Can occur During Truncate Table (Doc ID 2247478.1)"/>
    <s v="DBA"/>
  </r>
  <r>
    <x v="365"/>
    <s v="Tuesday"/>
    <x v="0"/>
    <x v="0"/>
    <s v="Week 1"/>
    <d v="1899-12-30T22:00:00"/>
    <d v="1899-12-30T03:28:00"/>
    <d v="1899-12-30T07:08:00"/>
    <x v="58"/>
    <n v="492.00000000000017"/>
    <m/>
    <s v="wed"/>
    <s v="HFM for late lock release"/>
    <m/>
  </r>
  <r>
    <x v="366"/>
    <s v="Wednesday"/>
    <x v="0"/>
    <x v="0"/>
    <s v="Week 1"/>
    <d v="1899-12-30T22:00:00"/>
    <d v="1899-12-30T02:38:00"/>
    <d v="1899-12-30T03:14:00"/>
    <x v="200"/>
    <n v="470.00000000000011"/>
    <m/>
    <s v="thu"/>
    <m/>
    <m/>
  </r>
  <r>
    <x v="367"/>
    <s v="Thursday"/>
    <x v="0"/>
    <x v="0"/>
    <s v="Week 1"/>
    <d v="1899-12-30T22:00:00"/>
    <d v="1899-12-30T02:45:00"/>
    <d v="1899-12-30T03:21:00"/>
    <x v="21"/>
    <n v="488"/>
    <m/>
    <s v="fri"/>
    <m/>
    <m/>
  </r>
  <r>
    <x v="368"/>
    <s v="Friday"/>
    <x v="0"/>
    <x v="0"/>
    <s v="Week 1"/>
    <d v="1899-12-30T22:00:00"/>
    <d v="1899-12-30T02:47:00"/>
    <d v="1899-12-30T03:17:00"/>
    <x v="121"/>
    <n v="501"/>
    <m/>
    <s v="sat"/>
    <m/>
    <m/>
  </r>
  <r>
    <x v="369"/>
    <s v="Saturday"/>
    <x v="0"/>
    <x v="0"/>
    <s v="Week 1"/>
    <d v="1899-12-30T22:00:00"/>
    <d v="1899-12-30T03:26:00"/>
    <d v="1899-12-30T03:57:00"/>
    <x v="148"/>
    <n v="521"/>
    <m/>
    <s v="sun"/>
    <m/>
    <s v="FYE"/>
  </r>
  <r>
    <x v="370"/>
    <s v="Sunday"/>
    <x v="0"/>
    <x v="0"/>
    <s v="Week 1"/>
    <d v="1899-12-30T22:00:00"/>
    <d v="1899-12-30T03:27:00"/>
    <d v="1899-12-30T03:51:00"/>
    <x v="81"/>
    <n v="503"/>
    <m/>
    <s v="mon"/>
    <m/>
    <m/>
  </r>
  <r>
    <x v="371"/>
    <s v="Monday"/>
    <x v="1"/>
    <x v="0"/>
    <s v="Week 2"/>
    <d v="1899-12-30T22:00:00"/>
    <d v="1899-12-30T02:47:00"/>
    <d v="1899-12-30T03:15:00"/>
    <x v="205"/>
    <n v="459.00000000000011"/>
    <m/>
    <s v="tue"/>
    <m/>
    <m/>
  </r>
  <r>
    <x v="372"/>
    <s v="Tuesday"/>
    <x v="1"/>
    <x v="0"/>
    <s v="Week 2"/>
    <d v="1899-12-30T22:00:00"/>
    <d v="1899-12-30T03:09:00"/>
    <d v="1899-12-30T03:39:00"/>
    <x v="21"/>
    <n v="488"/>
    <m/>
    <s v="wed"/>
    <m/>
    <m/>
  </r>
  <r>
    <x v="373"/>
    <s v="Wednesday"/>
    <x v="1"/>
    <x v="0"/>
    <s v="Week 2"/>
    <d v="1899-12-30T22:00:00"/>
    <d v="1899-12-30T03:01:02"/>
    <d v="1899-12-30T03:42:41"/>
    <x v="148"/>
    <n v="521"/>
    <m/>
    <s v="thu"/>
    <s v="INC3248987 - Max. runtime of task 'ACJ_A_SLS (0081010098)' has been exceeded"/>
    <s v="FYE"/>
  </r>
  <r>
    <x v="374"/>
    <s v="Thursday"/>
    <x v="1"/>
    <x v="0"/>
    <s v="Week 2"/>
    <d v="1899-12-30T22:00:00"/>
    <d v="1899-12-30T02:46:00"/>
    <d v="1899-12-30T06:37:00"/>
    <x v="269"/>
    <n v="976"/>
    <m/>
    <s v="fri"/>
    <s v="Business ran Balance Carry Forward for company 1  job last night - high GL12 volume"/>
    <s v="FYE"/>
  </r>
  <r>
    <x v="375"/>
    <s v="Friday"/>
    <x v="1"/>
    <x v="0"/>
    <s v="Week 2"/>
    <d v="1899-12-30T22:00:00"/>
    <d v="1899-12-30T02:43:00"/>
    <d v="1899-12-30T06:32:00"/>
    <x v="270"/>
    <n v="1318.1999999999998"/>
    <m/>
    <s v="sat"/>
    <s v="Business ran Balance Carry Forward for all other companies job last night - high GL12 volume "/>
    <s v="FYE"/>
  </r>
  <r>
    <x v="376"/>
    <s v="Saturday"/>
    <x v="1"/>
    <x v="0"/>
    <s v="Week 2"/>
    <d v="1899-12-30T22:00:00"/>
    <d v="1899-12-30T02:45:52"/>
    <d v="1899-12-30T03:10:13"/>
    <x v="271"/>
    <n v="466.85000000000008"/>
    <m/>
    <s v="sun"/>
    <m/>
    <m/>
  </r>
  <r>
    <x v="377"/>
    <s v="Sunday"/>
    <x v="1"/>
    <x v="0"/>
    <s v="Week 2"/>
    <d v="1899-12-30T22:00:00"/>
    <d v="1899-12-30T03:34:00"/>
    <d v="1899-12-30T04:20:00"/>
    <x v="194"/>
    <n v="484"/>
    <m/>
    <s v="mon"/>
    <m/>
    <m/>
  </r>
  <r>
    <x v="378"/>
    <s v="Monday"/>
    <x v="2"/>
    <x v="0"/>
    <s v="Week 3"/>
    <d v="1899-12-30T22:00:00"/>
    <d v="1899-12-30T02:50:00"/>
    <d v="1899-12-30T03:36:00"/>
    <x v="42"/>
    <n v="474.00000000000006"/>
    <m/>
    <s v="tue"/>
    <m/>
    <m/>
  </r>
  <r>
    <x v="379"/>
    <s v="Tuesday"/>
    <x v="2"/>
    <x v="0"/>
    <s v="Week 3"/>
    <d v="1899-12-30T22:00:00"/>
    <d v="1899-12-30T03:15:00"/>
    <d v="1899-12-30T03:45:00"/>
    <x v="21"/>
    <n v="488"/>
    <m/>
    <s v="wed"/>
    <m/>
    <m/>
  </r>
  <r>
    <x v="380"/>
    <s v="Wednesday"/>
    <x v="2"/>
    <x v="0"/>
    <s v="Week 3"/>
    <d v="1899-12-30T22:00:00"/>
    <d v="1899-12-30T02:48:29"/>
    <d v="1899-12-30T03:30:43"/>
    <x v="272"/>
    <n v="484.36666666666673"/>
    <m/>
    <s v="thu"/>
    <m/>
    <m/>
  </r>
  <r>
    <x v="381"/>
    <s v="Thursday"/>
    <x v="2"/>
    <x v="0"/>
    <s v="Week 3"/>
    <d v="1899-12-30T22:00:00"/>
    <d v="1899-12-30T02:45:36"/>
    <d v="1899-12-30T03:16:03"/>
    <x v="273"/>
    <n v="461.53333333333342"/>
    <m/>
    <s v="fri"/>
    <m/>
    <m/>
  </r>
  <r>
    <x v="382"/>
    <s v="Friday"/>
    <x v="2"/>
    <x v="0"/>
    <s v="Week 3"/>
    <d v="1899-12-30T22:00:00"/>
    <d v="1899-12-30T02:44:00"/>
    <d v="1899-12-30T03:17:00"/>
    <x v="153"/>
    <n v="479.00000000000006"/>
    <m/>
    <s v="sat"/>
    <m/>
    <m/>
  </r>
  <r>
    <x v="383"/>
    <s v="Saturday"/>
    <x v="2"/>
    <x v="0"/>
    <s v="Week 3"/>
    <d v="1899-12-30T22:00:00"/>
    <d v="1899-12-30T02:42:00"/>
    <d v="1899-12-30T03:06:00"/>
    <x v="274"/>
    <n v="480"/>
    <m/>
    <s v="sun"/>
    <m/>
    <m/>
  </r>
  <r>
    <x v="384"/>
    <s v="Sunday"/>
    <x v="2"/>
    <x v="0"/>
    <s v="Week 3"/>
    <d v="1899-12-30T22:00:00"/>
    <d v="1899-12-30T03:43:00"/>
    <d v="1899-12-30T04:26:00"/>
    <x v="13"/>
    <n v="506.99999999999994"/>
    <m/>
    <s v="mon"/>
    <m/>
    <m/>
  </r>
  <r>
    <x v="385"/>
    <s v="Monday"/>
    <x v="3"/>
    <x v="0"/>
    <s v="Week 4"/>
    <d v="1899-12-30T22:00:00"/>
    <d v="1899-12-30T02:45:00"/>
    <d v="1899-12-30T03:28:00"/>
    <x v="275"/>
    <n v="485.00000000000006"/>
    <m/>
    <s v="tue"/>
    <m/>
    <m/>
  </r>
  <r>
    <x v="386"/>
    <s v="Tuesday"/>
    <x v="3"/>
    <x v="0"/>
    <s v="Week 4"/>
    <d v="1899-12-30T22:00:00"/>
    <d v="1899-12-30T02:42:00"/>
    <d v="1899-12-30T03:25:00"/>
    <x v="21"/>
    <n v="488"/>
    <m/>
    <s v="wed"/>
    <m/>
    <m/>
  </r>
  <r>
    <x v="387"/>
    <s v="Wednesday"/>
    <x v="3"/>
    <x v="0"/>
    <s v="Week 4"/>
    <d v="1899-12-30T22:00:00"/>
    <d v="1899-12-30T03:39:00"/>
    <d v="1899-12-30T04:25:00"/>
    <x v="226"/>
    <n v="519.00000000000011"/>
    <m/>
    <s v="thu"/>
    <s v="INC3265377 - Task'1230_MASTER_DATA_DS/0082624754' in 'JOBP.ETL.EDW.WS_MD_1230_DS' has aborted."/>
    <s v="WS"/>
  </r>
  <r>
    <x v="388"/>
    <s v="Thursday"/>
    <x v="3"/>
    <x v="0"/>
    <s v="Week 4"/>
    <d v="1899-12-30T22:00:00"/>
    <d v="1899-12-30T02:44:51"/>
    <d v="1899-12-30T03:56:15"/>
    <x v="276"/>
    <n v="474.65000000000003"/>
    <m/>
    <s v="fri"/>
    <m/>
    <m/>
  </r>
  <r>
    <x v="389"/>
    <s v="Friday"/>
    <x v="3"/>
    <x v="0"/>
    <s v="Week 4"/>
    <d v="1899-12-30T22:00:00"/>
    <d v="1899-12-30T04:26:00"/>
    <d v="1899-12-30T05:02:00"/>
    <x v="86"/>
    <n v="632"/>
    <m/>
    <s v="sat"/>
    <s v="INC3267816 - INA: Job 092114/QSYSOPR/ECOMM_EOD has halted caused delay to daily main and sap master ecomm triggers"/>
    <s v="Solution Support - Depot"/>
  </r>
  <r>
    <x v="390"/>
    <s v="Saturday"/>
    <x v="3"/>
    <x v="0"/>
    <s v="Week 4"/>
    <d v="1899-12-30T22:00:00"/>
    <d v="1899-12-30T04:21:25"/>
    <d v="1899-12-30T04:52:00"/>
    <x v="260"/>
    <n v="522.00000000000011"/>
    <m/>
    <s v="sun"/>
    <m/>
    <m/>
  </r>
  <r>
    <x v="391"/>
    <s v="Sunday"/>
    <x v="3"/>
    <x v="0"/>
    <s v="Week 4"/>
    <d v="1899-12-30T22:00:00"/>
    <d v="1899-12-30T04:20:00"/>
    <d v="1899-12-30T05:06:00"/>
    <x v="138"/>
    <n v="542"/>
    <m/>
    <s v="mon"/>
    <s v="INC3269025 - Max. runtime of task 'ACJ_A_SLS (0083034022)' has been exceeded - Historically this job runs long on wk4 sunday"/>
    <s v="DC Ops"/>
  </r>
  <r>
    <x v="392"/>
    <s v="Monday"/>
    <x v="4"/>
    <x v="1"/>
    <s v="Week 1"/>
    <d v="1899-12-30T22:00:00"/>
    <d v="1899-12-30T03:42:00"/>
    <d v="1899-12-30T04:28:00"/>
    <x v="277"/>
    <n v="683"/>
    <m/>
    <s v="tue"/>
    <s v="INC3270698 - Task 'N_8_INV_PRD/0083208083' in 'JOBP.ETL.EDW.WS.N_8_INV_PRD' has aborted. - CHG2030761"/>
    <s v="DBA"/>
  </r>
  <r>
    <x v="393"/>
    <s v="Tuesday"/>
    <x v="4"/>
    <x v="1"/>
    <s v="Week 1"/>
    <d v="1899-12-30T22:00:00"/>
    <d v="1899-12-30T03:02:00"/>
    <d v="1899-12-30T03:33:00"/>
    <x v="5"/>
    <n v="495"/>
    <m/>
    <s v="wed"/>
    <m/>
    <m/>
  </r>
  <r>
    <x v="394"/>
    <s v="Wednesday"/>
    <x v="4"/>
    <x v="1"/>
    <s v="Week 1"/>
    <d v="1899-12-30T22:00:00"/>
    <d v="1899-12-30T02:40:58"/>
    <d v="1899-12-30T03:11:23"/>
    <x v="131"/>
    <n v="530"/>
    <m/>
    <s v="thu"/>
    <m/>
    <s v="WS"/>
  </r>
  <r>
    <x v="395"/>
    <s v="Thursday"/>
    <x v="4"/>
    <x v="1"/>
    <s v="Week 1"/>
    <d v="1899-12-30T22:20:00"/>
    <d v="1899-12-30T02:42:17"/>
    <d v="1899-12-30T03:19:06"/>
    <x v="278"/>
    <n v="474.90000000000003"/>
    <m/>
    <s v="fri"/>
    <m/>
    <m/>
  </r>
  <r>
    <x v="396"/>
    <s v="Friday"/>
    <x v="4"/>
    <x v="1"/>
    <s v="Week 1"/>
    <d v="1899-12-30T22:00:00"/>
    <d v="1899-12-30T02:59:00"/>
    <d v="1899-12-30T03:45:11"/>
    <x v="279"/>
    <n v="497.15"/>
    <m/>
    <s v="sat"/>
    <m/>
    <m/>
  </r>
  <r>
    <x v="397"/>
    <s v="Saturday"/>
    <x v="4"/>
    <x v="1"/>
    <s v="Week 1"/>
    <d v="1899-12-30T22:00:00"/>
    <d v="1899-12-30T02:41:04"/>
    <d v="1899-12-30T03:05:35"/>
    <x v="280"/>
    <n v="474.11666666666673"/>
    <m/>
    <s v="sun"/>
    <m/>
    <m/>
  </r>
  <r>
    <x v="398"/>
    <s v="Sunday"/>
    <x v="4"/>
    <x v="1"/>
    <s v="Week 1"/>
    <d v="1899-12-30T22:00:00"/>
    <d v="1899-12-30T03:32:00"/>
    <d v="1899-12-30T04:21:00"/>
    <x v="259"/>
    <n v="534"/>
    <m/>
    <s v="mon"/>
    <s v="Unknown - table space issue?"/>
    <s v="WS"/>
  </r>
  <r>
    <x v="399"/>
    <s v="Monday"/>
    <x v="5"/>
    <x v="1"/>
    <s v="Week 2"/>
    <d v="1899-12-30T22:00:00"/>
    <d v="1899-12-30T03:08:00"/>
    <d v="1899-12-30T03:32:00"/>
    <x v="5"/>
    <n v="495"/>
    <m/>
    <s v="tue"/>
    <m/>
    <m/>
  </r>
  <r>
    <x v="400"/>
    <s v="Tuesday"/>
    <x v="5"/>
    <x v="1"/>
    <s v="Week 2"/>
    <d v="1899-12-30T22:00:00"/>
    <d v="1899-12-30T03:05:00"/>
    <d v="1899-12-30T03:39:00"/>
    <x v="6"/>
    <n v="494.00000000000017"/>
    <m/>
    <s v="wed"/>
    <m/>
    <m/>
  </r>
  <r>
    <x v="401"/>
    <s v="Wednesday"/>
    <x v="5"/>
    <x v="1"/>
    <s v="Week 2"/>
    <d v="1899-12-30T22:00:00"/>
    <d v="1899-12-30T03:09:02"/>
    <d v="1899-12-30T03:42:18"/>
    <x v="51"/>
    <n v="510.00000000000011"/>
    <m/>
    <s v="thu"/>
    <m/>
    <m/>
  </r>
  <r>
    <x v="402"/>
    <s v="Thursday"/>
    <x v="5"/>
    <x v="1"/>
    <s v="Week 2"/>
    <d v="1899-12-30T22:00:00"/>
    <d v="1899-12-30T02:45:07"/>
    <d v="1899-12-30T03:18:44"/>
    <x v="281"/>
    <n v="518.00000000000011"/>
    <m/>
    <s v="fri"/>
    <s v="PRB2002992 - INC3293451 - Item Profitability tables are running very long due to increase in volume."/>
    <s v="WS - Item Profitability - On going issue"/>
  </r>
  <r>
    <x v="403"/>
    <s v="Friday"/>
    <x v="5"/>
    <x v="1"/>
    <s v="Week 2"/>
    <d v="1899-12-30T22:00:00"/>
    <d v="1899-12-30T03:09:10"/>
    <d v="1899-12-30T03:39:17"/>
    <x v="282"/>
    <n v="512.99999999999989"/>
    <m/>
    <s v="sat"/>
    <m/>
    <s v="WS - Item Profitability - On going issue"/>
  </r>
  <r>
    <x v="404"/>
    <s v="Saturday"/>
    <x v="5"/>
    <x v="1"/>
    <s v="Week 2"/>
    <d v="1899-12-30T22:00:00"/>
    <d v="1899-12-30T02:42:56"/>
    <d v="1899-12-30T03:10:08"/>
    <x v="6"/>
    <n v="494.00000000000017"/>
    <m/>
    <s v="sun"/>
    <m/>
    <m/>
  </r>
  <r>
    <x v="405"/>
    <s v="Sunday"/>
    <x v="5"/>
    <x v="1"/>
    <s v="Week 2"/>
    <d v="1899-12-30T22:00:00"/>
    <d v="1899-12-30T03:35:00"/>
    <d v="1899-12-30T04:18:00"/>
    <x v="283"/>
    <n v="531.00000000000011"/>
    <m/>
    <s v="mon"/>
    <s v="PRB2002992 - INC3293451 - Item Profitability tables are running very long due to increase in volume."/>
    <s v="WS - Item Profitability - On going issue"/>
  </r>
  <r>
    <x v="406"/>
    <s v="Monday"/>
    <x v="6"/>
    <x v="1"/>
    <s v="Week 3"/>
    <d v="1899-12-30T22:00:00"/>
    <d v="1899-12-30T03:13:00"/>
    <d v="1899-12-30T03:58:00"/>
    <x v="124"/>
    <n v="514.00000000000011"/>
    <m/>
    <s v="tue"/>
    <s v="INC3286283 - Max. runtime of task 'JOBP.SAPINTG.FICA.SAP934_GOODS_MVMNT (0084795567)' has been excee"/>
    <s v="SAP Integration."/>
  </r>
  <r>
    <x v="407"/>
    <s v="Tuesday"/>
    <x v="6"/>
    <x v="1"/>
    <s v="Week 3"/>
    <d v="1899-12-30T22:00:00"/>
    <d v="1899-12-30T03:19:00"/>
    <d v="1899-12-30T04:20:00"/>
    <x v="154"/>
    <n v="618"/>
    <m/>
    <s v="wed"/>
    <s v="PRB2002558 (BCI Listener / Informatica issue)"/>
    <s v="BCI Listner - On going issue"/>
  </r>
  <r>
    <x v="408"/>
    <s v="Wednesday"/>
    <x v="6"/>
    <x v="1"/>
    <s v="Week 3"/>
    <d v="1899-12-30T22:00:00"/>
    <d v="1899-12-30T02:44:00"/>
    <d v="1899-12-30T03:35:00"/>
    <x v="260"/>
    <n v="522.00000000000011"/>
    <m/>
    <s v="thu"/>
    <s v="PRB2002992 - INC3293451 - Item Profitability tables are running very long due to increase in volume."/>
    <s v="WS - Item Profitability - On going issue"/>
  </r>
  <r>
    <x v="409"/>
    <s v="Thursday"/>
    <x v="6"/>
    <x v="1"/>
    <s v="Week 3"/>
    <d v="1899-12-30T22:00:00"/>
    <d v="1899-12-30T03:06:00"/>
    <d v="1899-12-30T03:42:00"/>
    <x v="154"/>
    <n v="618"/>
    <m/>
    <s v="fri"/>
    <m/>
    <s v="WS - Item Profitability - On going issue"/>
  </r>
  <r>
    <x v="410"/>
    <s v="Friday"/>
    <x v="6"/>
    <x v="1"/>
    <s v="Week 3"/>
    <d v="1899-12-30T22:00:00"/>
    <d v="1899-12-30T02:47:00"/>
    <d v="1899-12-30T03:21:00"/>
    <x v="284"/>
    <n v="585"/>
    <m/>
    <s v="sat"/>
    <s v="PRB2002992 - INC3293451 - Item Profitability tables are running very long due to increase in volume."/>
    <s v="WS - Item Profitability - On going issue"/>
  </r>
  <r>
    <x v="411"/>
    <s v="Saturday"/>
    <x v="6"/>
    <x v="1"/>
    <s v="Week 3"/>
    <d v="1899-12-30T22:00:00"/>
    <d v="1899-12-30T03:11:00"/>
    <d v="1899-12-30T03:33:00"/>
    <x v="121"/>
    <n v="501"/>
    <m/>
    <s v="sun"/>
    <m/>
    <m/>
  </r>
  <r>
    <x v="412"/>
    <s v="Sunday"/>
    <x v="6"/>
    <x v="1"/>
    <s v="Week 3"/>
    <d v="1899-12-30T22:00:00"/>
    <d v="1899-12-30T03:37:00"/>
    <d v="1899-12-30T04:20:00"/>
    <x v="285"/>
    <n v="661"/>
    <m/>
    <s v="mon"/>
    <s v="PRB2002992 - INC3293451 - Item Profitability tables are running very long due to increase in volume."/>
    <s v="WS - Item Profitability - On going issue"/>
  </r>
  <r>
    <x v="413"/>
    <s v="Monday"/>
    <x v="7"/>
    <x v="1"/>
    <s v="Week 4"/>
    <d v="1899-12-30T22:00:00"/>
    <d v="1899-12-30T02:48:00"/>
    <d v="1899-12-30T03:34:00"/>
    <x v="229"/>
    <n v="524"/>
    <m/>
    <s v="tue"/>
    <s v="PRB2002992 - INC3293451 - Item Profitability tables are running very long due to increase in volume."/>
    <s v="WS - Item Profitability - On going issue"/>
  </r>
  <r>
    <x v="414"/>
    <s v="Tuesday"/>
    <x v="7"/>
    <x v="1"/>
    <s v="Week 4"/>
    <d v="1899-12-30T22:00:00"/>
    <d v="1899-12-30T02:46:00"/>
    <d v="1899-12-30T03:32:00"/>
    <x v="223"/>
    <n v="510.99999999999994"/>
    <m/>
    <s v="wed"/>
    <s v="PRB2002992 - INC3293451 - Item Profitability tables are running very long due to increase in volume."/>
    <s v="WS - Item Profitability - On going issue"/>
  </r>
  <r>
    <x v="415"/>
    <s v="Wednesday"/>
    <x v="7"/>
    <x v="1"/>
    <s v="Week 4"/>
    <d v="1899-12-30T22:00:00"/>
    <d v="1899-12-30T03:36:00"/>
    <d v="1899-12-30T04:25:00"/>
    <x v="286"/>
    <n v="569"/>
    <m/>
    <s v="thu"/>
    <s v="PRB2002992 - INC3293451 - Item Profitability tables are running very long due to increase in volume."/>
    <s v="WS - Item Profitability - On going issue"/>
  </r>
  <r>
    <x v="416"/>
    <s v="Thursday"/>
    <x v="7"/>
    <x v="1"/>
    <s v="Week 4"/>
    <d v="1899-12-30T22:00:00"/>
    <d v="1899-12-30T02:48:00"/>
    <d v="1899-12-30T03:33:00"/>
    <x v="51"/>
    <n v="510.00000000000011"/>
    <m/>
    <s v="fri"/>
    <m/>
    <m/>
  </r>
  <r>
    <x v="417"/>
    <s v="Friday"/>
    <x v="7"/>
    <x v="1"/>
    <s v="Week 4"/>
    <d v="1899-12-30T22:00:00"/>
    <d v="1899-12-30T03:16:00"/>
    <d v="1899-12-30T03:46:00"/>
    <x v="83"/>
    <n v="547.00000000000011"/>
    <m/>
    <s v="sat"/>
    <s v="PRB2002992 - INC3293451 - Item Profitability tables are running very long due to increase in volume."/>
    <s v="WS - Item Profitability - On going issue"/>
  </r>
  <r>
    <x v="418"/>
    <s v="Saturday"/>
    <x v="7"/>
    <x v="1"/>
    <s v="Week 4"/>
    <d v="1899-12-30T22:00:00"/>
    <d v="1899-12-30T04:09:00"/>
    <d v="1899-12-30T04:36:00"/>
    <x v="65"/>
    <n v="573"/>
    <m/>
    <s v="sun"/>
    <s v="PRB2002992 - INC3293451 - Item Profitability tables are running very long due to increase in volume."/>
    <s v="WS - Item Profitability - On going issue"/>
  </r>
  <r>
    <x v="419"/>
    <s v="Sunday"/>
    <x v="7"/>
    <x v="1"/>
    <s v="Week 4"/>
    <d v="1899-12-30T22:00:00"/>
    <d v="1899-12-30T04:27:00"/>
    <d v="1899-12-30T05:08:00"/>
    <x v="287"/>
    <n v="572.00000000000011"/>
    <m/>
    <s v="mon"/>
    <s v="PRB2002992 - INC3293451 - Item Profitability tables are running very long due to increase in volume."/>
    <s v="WS - Item Profitability - On going issue"/>
  </r>
  <r>
    <x v="420"/>
    <s v="Monday"/>
    <x v="8"/>
    <x v="2"/>
    <s v="Week 1"/>
    <d v="1899-12-30T22:00:00"/>
    <d v="1899-12-30T03:22:00"/>
    <d v="1899-12-30T04:10:00"/>
    <x v="265"/>
    <n v="552"/>
    <m/>
    <s v="tue"/>
    <s v="PRB2002992 - INC3293451 - Item Profitability tables are running very long due to increase in volume."/>
    <s v="WS - Item Profitability - On going issue"/>
  </r>
  <r>
    <x v="421"/>
    <s v="Tuesday"/>
    <x v="8"/>
    <x v="2"/>
    <s v="Week 1"/>
    <d v="1899-12-30T22:00:00"/>
    <d v="1899-12-30T03:04:00"/>
    <d v="1899-12-30T03:43:00"/>
    <x v="40"/>
    <n v="536"/>
    <m/>
    <s v="wed"/>
    <s v="PRB2002992 - INC3293451 - Item Profitability tables are running very long due to increase in volume."/>
    <s v="WS - Item Profitability - On going issue"/>
  </r>
  <r>
    <x v="422"/>
    <s v="Wednesday"/>
    <x v="8"/>
    <x v="2"/>
    <s v="Week 1"/>
    <d v="1899-12-30T22:00:00"/>
    <d v="1899-12-30T03:06:00"/>
    <d v="1899-12-30T03:40:00"/>
    <x v="288"/>
    <n v="574"/>
    <m/>
    <s v="thu"/>
    <s v="PRB2002992 - INC3293451 - Item Profitability tables are running very long due to increase in volume."/>
    <s v="WS - Item Profitability - On going issue"/>
  </r>
  <r>
    <x v="423"/>
    <s v="Thursday"/>
    <x v="8"/>
    <x v="2"/>
    <s v="Week 1"/>
    <d v="1899-12-30T22:00:00"/>
    <d v="1899-12-30T02:42:00"/>
    <d v="1899-12-30T03:19:00"/>
    <x v="281"/>
    <n v="518.00000000000011"/>
    <m/>
    <s v="fri"/>
    <s v="PRB2002992 - INC3293451 - Item Profitability tables are running very long due to increase in volume."/>
    <s v="WS - Item Profitability - On going issue"/>
  </r>
  <r>
    <x v="424"/>
    <s v="Friday"/>
    <x v="8"/>
    <x v="2"/>
    <s v="Week 1"/>
    <d v="1899-12-30T22:00:00"/>
    <d v="1899-12-30T02:44:00"/>
    <d v="1899-12-30T04:50:00"/>
    <x v="211"/>
    <n v="559.00000000000011"/>
    <s v="Yes"/>
    <s v="sat"/>
    <s v="PRB2002992 - INC3293451 - Item Profitability tables are running very long due to increase in volume."/>
    <s v="WS - Item Profitability - On going issue"/>
  </r>
  <r>
    <x v="425"/>
    <s v="Saturday"/>
    <x v="8"/>
    <x v="2"/>
    <s v="Week 1"/>
    <d v="1899-12-30T22:00:00"/>
    <d v="1899-12-30T03:09:00"/>
    <d v="1899-12-30T03:39:00"/>
    <x v="142"/>
    <n v="464.00000000000011"/>
    <s v="Yes"/>
    <s v="sun"/>
    <m/>
    <m/>
  </r>
  <r>
    <x v="426"/>
    <s v="Sunday"/>
    <x v="8"/>
    <x v="2"/>
    <s v="Week 1"/>
    <d v="1899-12-30T22:00:00"/>
    <d v="1899-12-30T03:35:00"/>
    <d v="1899-12-30T04:57:00"/>
    <x v="289"/>
    <n v="594.00000000000011"/>
    <s v="Yes"/>
    <s v="mon"/>
    <s v="INC3309010 - GL12 Discrepancy"/>
    <s v="DIS"/>
  </r>
  <r>
    <x v="427"/>
    <s v="Monday"/>
    <x v="9"/>
    <x v="2"/>
    <s v="Week 2"/>
    <d v="1899-12-30T22:00:00"/>
    <d v="1899-12-30T02:26:00"/>
    <d v="1899-12-30T03:00:00"/>
    <x v="290"/>
    <n v="411"/>
    <s v="Yes"/>
    <s v="tue"/>
    <m/>
    <m/>
  </r>
  <r>
    <x v="428"/>
    <s v="Tuesday"/>
    <x v="9"/>
    <x v="2"/>
    <s v="Week 2"/>
    <d v="1899-12-30T22:00:00"/>
    <d v="1899-12-30T02:28:00"/>
    <d v="1899-12-30T03:19:00"/>
    <x v="291"/>
    <n v="422.00000000000011"/>
    <m/>
    <s v="wed"/>
    <m/>
    <m/>
  </r>
  <r>
    <x v="429"/>
    <s v="Wednesday"/>
    <x v="9"/>
    <x v="2"/>
    <s v="Week 2"/>
    <d v="1899-12-30T22:00:00"/>
    <d v="1899-12-30T02:42:00"/>
    <d v="1899-12-30T03:18:00"/>
    <x v="292"/>
    <n v="438.00000000000006"/>
    <m/>
    <s v="thu"/>
    <m/>
    <m/>
  </r>
  <r>
    <x v="430"/>
    <s v="Thursday"/>
    <x v="9"/>
    <x v="2"/>
    <s v="Week 2"/>
    <d v="1899-12-30T22:00:00"/>
    <d v="1899-12-30T02:03:00"/>
    <d v="1899-12-30T03:01:00"/>
    <x v="293"/>
    <n v="402"/>
    <m/>
    <s v="fri"/>
    <m/>
    <m/>
  </r>
  <r>
    <x v="431"/>
    <s v="Friday"/>
    <x v="9"/>
    <x v="2"/>
    <s v="Week 2"/>
    <d v="1899-12-30T22:00:00"/>
    <d v="1899-12-30T03:08:00"/>
    <d v="1899-12-30T03:56:00"/>
    <x v="219"/>
    <n v="452"/>
    <m/>
    <s v="sat"/>
    <m/>
    <m/>
  </r>
  <r>
    <x v="432"/>
    <s v="Saturday"/>
    <x v="9"/>
    <x v="2"/>
    <s v="Week 2"/>
    <d v="1899-12-30T22:00:00"/>
    <d v="1899-12-30T02:41:32"/>
    <d v="1899-12-30T03:08:49"/>
    <x v="294"/>
    <n v="413.01666666666677"/>
    <m/>
    <s v="sun"/>
    <m/>
    <m/>
  </r>
  <r>
    <x v="433"/>
    <s v="Sunday"/>
    <x v="9"/>
    <x v="2"/>
    <s v="Week 2"/>
    <d v="1899-12-30T22:00:00"/>
    <d v="1899-12-30T03:47:00"/>
    <d v="1899-12-30T04:33:00"/>
    <x v="169"/>
    <n v="453.00000000000017"/>
    <m/>
    <s v="mon"/>
    <m/>
    <m/>
  </r>
  <r>
    <x v="434"/>
    <s v="Monday"/>
    <x v="10"/>
    <x v="2"/>
    <s v="Week 3"/>
    <d v="1899-12-30T22:00:00"/>
    <d v="1899-12-30T02:49:00"/>
    <d v="1899-12-30T03:35:00"/>
    <x v="175"/>
    <n v="425.00000000000011"/>
    <m/>
    <s v="tue"/>
    <m/>
    <m/>
  </r>
  <r>
    <x v="435"/>
    <s v="Tuesday"/>
    <x v="10"/>
    <x v="2"/>
    <s v="Week 3"/>
    <d v="1899-12-30T22:00:00"/>
    <d v="1899-12-30T03:16:00"/>
    <d v="1899-12-30T03:55:00"/>
    <x v="100"/>
    <n v="457.00000000000011"/>
    <m/>
    <s v="wed"/>
    <m/>
    <m/>
  </r>
  <r>
    <x v="436"/>
    <s v="Wednesday"/>
    <x v="10"/>
    <x v="2"/>
    <s v="Week 3"/>
    <d v="1899-12-30T22:00:00"/>
    <d v="1899-12-30T02:54:00"/>
    <d v="1899-12-30T04:06:00"/>
    <x v="190"/>
    <n v="445"/>
    <m/>
    <s v="thu"/>
    <m/>
    <m/>
  </r>
  <r>
    <x v="437"/>
    <s v="Thursday"/>
    <x v="10"/>
    <x v="2"/>
    <s v="Week 3"/>
    <d v="1899-12-30T22:00:00"/>
    <d v="1899-12-30T03:08:00"/>
    <d v="1899-12-30T04:05:00"/>
    <x v="170"/>
    <n v="449"/>
    <m/>
    <s v="fri"/>
    <m/>
    <m/>
  </r>
  <r>
    <x v="438"/>
    <s v="Friday"/>
    <x v="10"/>
    <x v="2"/>
    <s v="Week 3"/>
    <d v="1899-12-30T22:00:00"/>
    <d v="1899-12-30T03:45:00"/>
    <m/>
    <x v="46"/>
    <n v="502.00000000000011"/>
    <m/>
    <s v="sat"/>
    <m/>
    <m/>
  </r>
  <r>
    <x v="439"/>
    <s v="Saturday"/>
    <x v="10"/>
    <x v="2"/>
    <s v="Week 3"/>
    <d v="1899-12-30T22:00:00"/>
    <d v="1899-12-30T02:42:00"/>
    <d v="1899-12-30T03:03:00"/>
    <x v="290"/>
    <n v="411"/>
    <m/>
    <s v="sun"/>
    <m/>
    <m/>
  </r>
  <r>
    <x v="440"/>
    <s v="Sunday"/>
    <x v="10"/>
    <x v="2"/>
    <s v="Week 3"/>
    <d v="1899-12-30T22:00:00"/>
    <d v="1899-12-30T04:04:00"/>
    <d v="1899-12-30T04:53:00"/>
    <x v="32"/>
    <n v="473.00000000000006"/>
    <m/>
    <s v="mon"/>
    <m/>
    <m/>
  </r>
  <r>
    <x v="441"/>
    <s v="Monday"/>
    <x v="11"/>
    <x v="2"/>
    <s v="Week 4"/>
    <d v="1899-12-30T22:00:00"/>
    <d v="1899-12-30T02:37:00"/>
    <d v="1899-12-30T03:23:00"/>
    <x v="295"/>
    <n v="416.99999999999994"/>
    <m/>
    <s v="tue"/>
    <m/>
    <m/>
  </r>
  <r>
    <x v="442"/>
    <s v="Tuesday"/>
    <x v="11"/>
    <x v="2"/>
    <s v="Week 4"/>
    <d v="1899-12-30T22:00:00"/>
    <d v="1899-12-30T03:19:00"/>
    <d v="1899-12-30T04:17:00"/>
    <x v="100"/>
    <n v="457.00000000000011"/>
    <m/>
    <s v="wed"/>
    <m/>
    <m/>
  </r>
  <r>
    <x v="443"/>
    <s v="Wednesday"/>
    <x v="11"/>
    <x v="2"/>
    <s v="Week 4"/>
    <d v="1899-12-30T22:00:00"/>
    <d v="1899-12-30T03:05:00"/>
    <d v="1899-12-30T03:51:00"/>
    <x v="296"/>
    <n v="423.00000000000011"/>
    <m/>
    <s v="thu"/>
    <m/>
    <m/>
  </r>
  <r>
    <x v="444"/>
    <s v="Thursday"/>
    <x v="11"/>
    <x v="2"/>
    <s v="Week 4"/>
    <d v="1899-12-30T22:00:00"/>
    <d v="1899-12-30T03:10:00"/>
    <d v="1899-12-30T03:56:00"/>
    <x v="170"/>
    <n v="449"/>
    <m/>
    <s v="fri"/>
    <m/>
    <m/>
  </r>
  <r>
    <x v="445"/>
    <s v="Friday"/>
    <x v="11"/>
    <x v="2"/>
    <s v="Week 4"/>
    <d v="1899-12-30T22:00:00"/>
    <d v="1899-12-30T03:23:00"/>
    <d v="1899-12-30T04:20:00"/>
    <x v="297"/>
    <n v="654.00000000000011"/>
    <m/>
    <s v="sat"/>
    <s v="INC3335112 - JOBS.SQL.ETL.EDW.WS.EXE_JOB_FAIR running long"/>
    <s v="DBA"/>
  </r>
  <r>
    <x v="446"/>
    <s v="Saturday"/>
    <x v="11"/>
    <x v="2"/>
    <s v="Week 4"/>
    <d v="1899-12-30T22:00:00"/>
    <d v="1899-12-30T03:42:00"/>
    <d v="1899-12-30T04:16:00"/>
    <x v="179"/>
    <n v="451"/>
    <m/>
    <s v="sun"/>
    <m/>
    <m/>
  </r>
  <r>
    <x v="447"/>
    <s v="Sunday"/>
    <x v="11"/>
    <x v="2"/>
    <s v="Week 4"/>
    <d v="1899-12-30T22:00:00"/>
    <d v="1899-12-30T04:40:00"/>
    <d v="1899-12-30T07:28:00"/>
    <x v="298"/>
    <n v="499"/>
    <m/>
    <s v="mon"/>
    <s v="INC3336332 - Unable to Complete Fresh Food Inventory"/>
    <s v="iSeries Administration"/>
  </r>
  <r>
    <x v="448"/>
    <s v="Monday"/>
    <x v="12"/>
    <x v="3"/>
    <s v="Week 1"/>
    <d v="1899-12-30T22:00:00"/>
    <d v="1899-12-30T04:36:00"/>
    <d v="1899-12-30T05:33:00"/>
    <x v="281"/>
    <n v="518.00000000000011"/>
    <m/>
    <s v="tue"/>
    <s v="INC3337659 - Task 'ACJ_COGS_EXECUTE_ABAP/0090015575' in 'JOBP.SAPINTG.FICA.ACJ.EXECUTE/0090011232' has aborted."/>
    <s v="Finance Accounting Solutions GL/AA"/>
  </r>
  <r>
    <x v="449"/>
    <s v="Tuesday"/>
    <x v="12"/>
    <x v="3"/>
    <s v="Week 1"/>
    <d v="1899-12-30T22:00:00"/>
    <d v="1899-12-30T04:39:00"/>
    <d v="1899-12-30T05:43:00"/>
    <x v="299"/>
    <n v="538"/>
    <m/>
    <s v="wed"/>
    <s v="INC3338976 - EP1~ABAP : ABAP System not available"/>
    <s v="EP1"/>
  </r>
  <r>
    <x v="450"/>
    <s v="Wednesday"/>
    <x v="12"/>
    <x v="3"/>
    <s v="Week 1"/>
    <d v="1899-12-30T22:00:00"/>
    <d v="1899-12-30T03:07:00"/>
    <d v="1899-12-30T03:58:00"/>
    <x v="185"/>
    <n v="455.00000000000011"/>
    <m/>
    <s v="thu"/>
    <m/>
    <m/>
  </r>
  <r>
    <x v="451"/>
    <s v="Thursday"/>
    <x v="12"/>
    <x v="3"/>
    <s v="Week 1"/>
    <d v="1899-12-30T22:00:00"/>
    <d v="1899-12-30T02:36:00"/>
    <d v="1899-12-30T03:32:00"/>
    <x v="300"/>
    <n v="410.00000000000011"/>
    <m/>
    <s v="fri"/>
    <m/>
    <m/>
  </r>
  <r>
    <x v="452"/>
    <s v="Friday"/>
    <x v="12"/>
    <x v="3"/>
    <s v="Week 1"/>
    <d v="1899-12-30T22:00:00"/>
    <d v="1899-12-30T04:07:00"/>
    <d v="1899-12-30T04:46:00"/>
    <x v="74"/>
    <n v="508.00000000000011"/>
    <m/>
    <s v="sat"/>
    <m/>
    <m/>
  </r>
  <r>
    <x v="453"/>
    <s v="Saturday"/>
    <x v="12"/>
    <x v="3"/>
    <s v="Week 1"/>
    <d v="1899-12-30T22:00:00"/>
    <d v="1899-12-30T03:24:00"/>
    <d v="1899-12-30T03:51:00"/>
    <x v="243"/>
    <n v="483.00000000000006"/>
    <m/>
    <s v="sun"/>
    <m/>
    <m/>
  </r>
  <r>
    <x v="454"/>
    <s v="Sunday"/>
    <x v="12"/>
    <x v="3"/>
    <s v="Week 1"/>
    <d v="1899-12-30T22:00:00"/>
    <d v="1899-12-30T04:32:00"/>
    <d v="1899-12-30T05:06:00"/>
    <x v="301"/>
    <n v="592.00000000000011"/>
    <m/>
    <s v="mon"/>
    <s v="INC3343071 - Max. runtime of task 'INFA_VISTEX_FINAL (0090692759)' has been exceeded"/>
    <s v="Data Integration Services - High Volume"/>
  </r>
  <r>
    <x v="455"/>
    <s v="Monday"/>
    <x v="13"/>
    <x v="3"/>
    <s v="Week 2"/>
    <d v="1899-12-30T22:00:00"/>
    <d v="1899-12-30T03:30:00"/>
    <d v="1899-12-30T04:15:00"/>
    <x v="262"/>
    <n v="489"/>
    <m/>
    <s v="tue"/>
    <m/>
    <m/>
  </r>
  <r>
    <x v="456"/>
    <s v="Tuesday"/>
    <x v="13"/>
    <x v="3"/>
    <s v="Week 2"/>
    <d v="1899-12-30T22:00:00"/>
    <d v="1899-12-30T06:21:00"/>
    <d v="1899-12-30T07:39:00"/>
    <x v="244"/>
    <n v="653.00000000000011"/>
    <m/>
    <s v="wed"/>
    <s v="INC3346136 - Sales and Inventory Delayed"/>
    <s v="iSeries Administration - High Volume"/>
  </r>
  <r>
    <x v="457"/>
    <s v="Wednesday"/>
    <x v="13"/>
    <x v="3"/>
    <s v="Week 2"/>
    <d v="1899-12-30T22:00:00"/>
    <d v="1899-12-30T05:45:00"/>
    <d v="1899-12-30T06:58:00"/>
    <x v="302"/>
    <n v="615"/>
    <m/>
    <s v="thu"/>
    <s v="INC3346136 - Sales and Inventory Delayed"/>
    <s v="iSeries Administration - High Volume"/>
  </r>
  <r>
    <x v="458"/>
    <s v="Thursday"/>
    <x v="13"/>
    <x v="3"/>
    <s v="Week 2"/>
    <d v="1899-12-30T22:00:00"/>
    <d v="1899-12-30T04:10:00"/>
    <d v="1899-12-30T06:17:00"/>
    <x v="267"/>
    <n v="515.00000000000011"/>
    <m/>
    <s v="fri"/>
    <m/>
    <m/>
  </r>
  <r>
    <x v="459"/>
    <s v="Friday"/>
    <x v="13"/>
    <x v="3"/>
    <s v="Week 2"/>
    <d v="1899-12-30T22:00:00"/>
    <d v="1899-12-30T04:26:00"/>
    <d v="1899-12-30T05:33:00"/>
    <x v="55"/>
    <n v="526"/>
    <m/>
    <s v="sat"/>
    <m/>
    <m/>
  </r>
  <r>
    <x v="460"/>
    <s v="Saturday"/>
    <x v="13"/>
    <x v="3"/>
    <s v="Week 2"/>
    <d v="1899-12-30T22:00:00"/>
    <d v="1899-12-30T03:57:00"/>
    <d v="1899-12-30T04:28:00"/>
    <x v="303"/>
    <n v="525"/>
    <m/>
    <s v="sun"/>
    <m/>
    <m/>
  </r>
  <r>
    <x v="461"/>
    <s v="Sunday"/>
    <x v="13"/>
    <x v="3"/>
    <s v="Week 2"/>
    <d v="1899-12-30T22:00:00"/>
    <d v="1899-12-30T03:35:00"/>
    <d v="1899-12-30T04:21:00"/>
    <x v="274"/>
    <n v="480"/>
    <m/>
    <s v="mon"/>
    <m/>
    <m/>
  </r>
  <r>
    <x v="462"/>
    <s v="Monday"/>
    <x v="14"/>
    <x v="3"/>
    <s v="Week 3"/>
    <d v="1899-12-30T22:00:00"/>
    <d v="1899-12-30T03:17:00"/>
    <d v="1899-12-30T04:08:00"/>
    <x v="179"/>
    <n v="451"/>
    <m/>
    <s v="tue"/>
    <m/>
    <m/>
  </r>
  <r>
    <x v="463"/>
    <s v="Tuesday"/>
    <x v="14"/>
    <x v="3"/>
    <s v="Week 3"/>
    <d v="1899-12-30T22:00:00"/>
    <d v="1899-12-30T04:47:00"/>
    <d v="1899-12-30T05:56:00"/>
    <x v="304"/>
    <n v="570"/>
    <m/>
    <s v="wed"/>
    <m/>
    <m/>
  </r>
  <r>
    <x v="464"/>
    <s v="Wednesday"/>
    <x v="14"/>
    <x v="3"/>
    <s v="Week 3"/>
    <d v="1899-12-30T22:00:00"/>
    <d v="1899-12-30T03:41:00"/>
    <d v="1899-12-30T05:06:00"/>
    <x v="81"/>
    <n v="570"/>
    <m/>
    <s v="thu"/>
    <m/>
    <m/>
  </r>
  <r>
    <x v="465"/>
    <s v="Thursday"/>
    <x v="14"/>
    <x v="3"/>
    <s v="Week 3"/>
    <d v="1899-12-30T22:00:00"/>
    <d v="1899-12-30T03:28:00"/>
    <d v="1899-12-30T04:35:00"/>
    <x v="42"/>
    <n v="474.00000000000006"/>
    <m/>
    <s v="fri"/>
    <m/>
    <m/>
  </r>
  <r>
    <x v="466"/>
    <s v="Friday"/>
    <x v="14"/>
    <x v="3"/>
    <s v="Week 3"/>
    <d v="1899-12-30T22:00:00"/>
    <d v="1899-12-30T04:46:00"/>
    <d v="1899-12-30T05:52:00"/>
    <x v="305"/>
    <n v="561.00000000000011"/>
    <m/>
    <s v="sat"/>
    <m/>
    <m/>
  </r>
  <r>
    <x v="467"/>
    <s v="Saturday"/>
    <x v="14"/>
    <x v="3"/>
    <s v="Week 3"/>
    <d v="1899-12-30T22:00:00"/>
    <d v="1899-12-30T02:01:00"/>
    <d v="1899-12-30T02:23:00"/>
    <x v="306"/>
    <n v="400"/>
    <m/>
    <s v="sun"/>
    <m/>
    <m/>
  </r>
  <r>
    <x v="468"/>
    <s v="Sunday"/>
    <x v="14"/>
    <x v="3"/>
    <s v="Week 3"/>
    <d v="1899-12-30T22:00:00"/>
    <d v="1899-12-30T03:46:00"/>
    <d v="1899-12-30T04:35:00"/>
    <x v="33"/>
    <n v="520.00000000000011"/>
    <m/>
    <s v="mon"/>
    <m/>
    <m/>
  </r>
  <r>
    <x v="469"/>
    <s v="Monday"/>
    <x v="15"/>
    <x v="3"/>
    <s v="Week 4"/>
    <d v="1899-12-30T22:00:00"/>
    <d v="1899-12-30T03:15:00"/>
    <d v="1899-12-30T04:00:00"/>
    <x v="185"/>
    <n v="455.00000000000011"/>
    <m/>
    <s v="tue"/>
    <m/>
    <m/>
  </r>
  <r>
    <x v="470"/>
    <s v="Tuesday"/>
    <x v="15"/>
    <x v="3"/>
    <s v="Week 4"/>
    <d v="1899-12-30T22:00:00"/>
    <d v="1899-12-30T05:23:00"/>
    <d v="1899-12-30T06:36:00"/>
    <x v="307"/>
    <n v="590.00000000000011"/>
    <m/>
    <s v="wed"/>
    <s v="Locks are late due to high number of idocs from SAP155_PO_CRT. This lead to a downstream of jobs starting and completing late. Also, there will be a HFM load which will cause locks to run longer, pushing past our 6AM SLA"/>
    <m/>
  </r>
  <r>
    <x v="471"/>
    <s v="Wednesday"/>
    <x v="15"/>
    <x v="3"/>
    <s v="Week 4"/>
    <d v="1899-12-30T22:00:00"/>
    <d v="1899-12-30T04:53:00"/>
    <d v="1899-12-30T06:03:00"/>
    <x v="152"/>
    <n v="567.00000000000011"/>
    <m/>
    <s v="thu"/>
    <s v="Locks still on due to long running GL14 job."/>
    <m/>
  </r>
  <r>
    <x v="472"/>
    <s v="Thursday"/>
    <x v="15"/>
    <x v="3"/>
    <s v="Week 4"/>
    <d v="1899-12-30T22:00:00"/>
    <d v="1899-12-30T03:48:00"/>
    <d v="1899-12-30T04:58:00"/>
    <x v="308"/>
    <n v="506.00000000000011"/>
    <m/>
    <s v="fri"/>
    <m/>
    <m/>
  </r>
  <r>
    <x v="473"/>
    <s v="Friday"/>
    <x v="15"/>
    <x v="3"/>
    <s v="Week 4"/>
    <d v="1899-12-30T22:00:00"/>
    <d v="1899-12-30T04:00:00"/>
    <d v="1899-12-30T05:12:00"/>
    <x v="125"/>
    <n v="517"/>
    <m/>
    <s v="sat"/>
    <m/>
    <m/>
  </r>
  <r>
    <x v="474"/>
    <s v="Saturday"/>
    <x v="15"/>
    <x v="3"/>
    <s v="Week 4"/>
    <d v="1899-12-30T22:00:00"/>
    <d v="1899-12-30T03:50:00"/>
    <d v="1899-12-30T04:24:00"/>
    <x v="158"/>
    <n v="459.99999999999994"/>
    <m/>
    <s v="sun"/>
    <m/>
    <m/>
  </r>
  <r>
    <x v="475"/>
    <s v="Sunday"/>
    <x v="15"/>
    <x v="3"/>
    <s v="Week 4"/>
    <d v="1899-12-30T22:00:00"/>
    <d v="1899-12-30T04:30:00"/>
    <d v="1899-12-30T05:22:00"/>
    <x v="126"/>
    <n v="512.00000000000011"/>
    <m/>
    <s v="mon"/>
    <m/>
    <m/>
  </r>
  <r>
    <x v="476"/>
    <s v="Monday"/>
    <x v="16"/>
    <x v="4"/>
    <s v="Week 1"/>
    <d v="1899-12-30T22:00:00"/>
    <d v="1899-12-30T02:50:00"/>
    <d v="1899-12-30T04:00:00"/>
    <x v="228"/>
    <n v="442"/>
    <m/>
    <s v="tue"/>
    <m/>
    <m/>
  </r>
  <r>
    <x v="477"/>
    <s v="Tuesday"/>
    <x v="16"/>
    <x v="4"/>
    <s v="Week 1"/>
    <d v="1899-12-30T22:00:00"/>
    <d v="1899-12-30T02:04:00"/>
    <d v="1899-12-30T03:16:00"/>
    <x v="175"/>
    <n v="425.00000000000011"/>
    <m/>
    <s v="wed"/>
    <m/>
    <m/>
  </r>
  <r>
    <x v="478"/>
    <s v="Wednesday"/>
    <x v="16"/>
    <x v="4"/>
    <s v="Week 1"/>
    <d v="1899-12-30T22:00:00"/>
    <d v="1899-12-30T02:55:00"/>
    <d v="1899-12-30T03:15:00"/>
    <x v="309"/>
    <n v="440.00000000000006"/>
    <m/>
    <s v="thu"/>
    <m/>
    <m/>
  </r>
  <r>
    <x v="479"/>
    <s v="Thursday"/>
    <x v="16"/>
    <x v="4"/>
    <s v="Week 1"/>
    <d v="1899-12-30T22:00:00"/>
    <d v="1899-12-30T02:26:00"/>
    <d v="1899-12-30T02:59:00"/>
    <x v="310"/>
    <n v="416.00000000000011"/>
    <m/>
    <s v="fri"/>
    <m/>
    <m/>
  </r>
  <r>
    <x v="480"/>
    <s v="Friday"/>
    <x v="16"/>
    <x v="4"/>
    <s v="Week 1"/>
    <d v="1899-12-30T22:00:00"/>
    <d v="1899-12-30T02:34:00"/>
    <d v="1899-12-30T03:25:00"/>
    <x v="311"/>
    <n v="427.00000000000006"/>
    <m/>
    <s v="sat"/>
    <m/>
    <m/>
  </r>
  <r>
    <x v="481"/>
    <s v="Saturday"/>
    <x v="16"/>
    <x v="4"/>
    <s v="Week 1"/>
    <d v="1899-12-30T22:00:00"/>
    <d v="1899-12-30T01:53:00"/>
    <d v="1899-12-30T02:14:00"/>
    <x v="312"/>
    <n v="374.00000000000011"/>
    <m/>
    <s v="sun"/>
    <m/>
    <m/>
  </r>
  <r>
    <x v="482"/>
    <s v="Sunday"/>
    <x v="16"/>
    <x v="4"/>
    <s v="Week 1"/>
    <d v="1899-12-30T22:00:00"/>
    <d v="1899-12-30T03:34:00"/>
    <d v="1899-12-30T05:37:00"/>
    <x v="158"/>
    <n v="459.99999999999994"/>
    <m/>
    <s v="mon"/>
    <m/>
    <m/>
  </r>
  <r>
    <x v="483"/>
    <s v="Monday"/>
    <x v="17"/>
    <x v="4"/>
    <s v="Week 2"/>
    <d v="1899-12-30T22:00:00"/>
    <d v="1899-12-30T02:02:00"/>
    <d v="1899-12-30T03:06:00"/>
    <x v="313"/>
    <n v="406"/>
    <m/>
    <s v="tue"/>
    <m/>
    <m/>
  </r>
  <r>
    <x v="484"/>
    <s v="Tuesday"/>
    <x v="17"/>
    <x v="4"/>
    <s v="Week 2"/>
    <d v="1899-12-30T22:00:00"/>
    <d v="1899-12-30T02:18:00"/>
    <d v="1899-12-30T03:30:00"/>
    <x v="314"/>
    <n v="404"/>
    <m/>
    <s v="wed"/>
    <m/>
    <m/>
  </r>
  <r>
    <x v="485"/>
    <s v="Wednesday"/>
    <x v="17"/>
    <x v="4"/>
    <s v="Week 2"/>
    <d v="1899-12-30T22:00:00"/>
    <d v="1899-12-30T03:11:00"/>
    <d v="1899-12-30T03:52:00"/>
    <x v="69"/>
    <n v="450"/>
    <m/>
    <s v="thu"/>
    <m/>
    <m/>
  </r>
  <r>
    <x v="486"/>
    <s v="Thursday"/>
    <x v="17"/>
    <x v="4"/>
    <s v="Week 2"/>
    <d v="1899-12-30T22:00:00"/>
    <d v="1899-12-30T02:32:00"/>
    <d v="1899-12-30T03:31:00"/>
    <x v="315"/>
    <n v="437.00000000000006"/>
    <m/>
    <s v="fri"/>
    <m/>
    <m/>
  </r>
  <r>
    <x v="487"/>
    <s v="Friday"/>
    <x v="17"/>
    <x v="4"/>
    <s v="Week 2"/>
    <d v="1899-12-30T22:00:00"/>
    <d v="1899-12-30T04:12:00"/>
    <d v="1899-12-30T05:15:00"/>
    <x v="26"/>
    <n v="535.00000000000011"/>
    <m/>
    <s v="sat"/>
    <m/>
    <m/>
  </r>
  <r>
    <x v="488"/>
    <s v="Saturday"/>
    <x v="17"/>
    <x v="4"/>
    <s v="Week 2"/>
    <d v="1899-12-30T22:00:00"/>
    <d v="1899-12-30T03:10:00"/>
    <d v="1899-12-30T04:01:00"/>
    <x v="32"/>
    <n v="473.00000000000006"/>
    <m/>
    <s v="sun"/>
    <m/>
    <m/>
  </r>
  <r>
    <x v="489"/>
    <s v="Sunday"/>
    <x v="17"/>
    <x v="4"/>
    <s v="Week 2"/>
    <d v="1899-12-30T22:00:00"/>
    <d v="1899-12-30T03:45:00"/>
    <d v="1899-12-30T04:34:00"/>
    <x v="200"/>
    <n v="470.00000000000011"/>
    <m/>
    <s v="mon"/>
    <m/>
    <m/>
  </r>
  <r>
    <x v="490"/>
    <s v="Monday"/>
    <x v="18"/>
    <x v="4"/>
    <s v="Week 3"/>
    <d v="1899-12-30T22:00:00"/>
    <d v="1899-12-30T03:20:00"/>
    <d v="1899-12-30T04:20:00"/>
    <x v="243"/>
    <n v="483.00000000000006"/>
    <m/>
    <s v="tue"/>
    <m/>
    <m/>
  </r>
  <r>
    <x v="491"/>
    <s v="Tuesday"/>
    <x v="18"/>
    <x v="4"/>
    <s v="Week 3"/>
    <d v="1899-12-30T22:00:00"/>
    <d v="1899-12-30T03:20:00"/>
    <d v="1899-12-30T04:14:00"/>
    <x v="274"/>
    <n v="480"/>
    <m/>
    <s v="wed"/>
    <m/>
    <m/>
  </r>
  <r>
    <x v="492"/>
    <s v="Wednesday"/>
    <x v="18"/>
    <x v="4"/>
    <s v="Week 3"/>
    <d v="1899-12-30T22:00:00"/>
    <d v="1899-12-30T03:02:00"/>
    <d v="1899-12-30T04:11:00"/>
    <x v="169"/>
    <n v="453.00000000000017"/>
    <m/>
    <s v="thu"/>
    <m/>
    <m/>
  </r>
  <r>
    <x v="493"/>
    <s v="Thursday"/>
    <x v="18"/>
    <x v="4"/>
    <s v="Week 3"/>
    <d v="1899-12-30T22:00:00"/>
    <d v="1899-12-30T03:01:00"/>
    <d v="1899-12-30T03:58:00"/>
    <x v="185"/>
    <n v="455.00000000000011"/>
    <m/>
    <s v="fri"/>
    <m/>
    <m/>
  </r>
  <r>
    <x v="494"/>
    <s v="Friday"/>
    <x v="18"/>
    <x v="4"/>
    <s v="Week 3"/>
    <d v="1899-12-30T22:00:00"/>
    <d v="1899-12-30T03:50:00"/>
    <d v="1899-12-30T04:50:00"/>
    <x v="112"/>
    <n v="497"/>
    <m/>
    <s v="sat"/>
    <m/>
    <m/>
  </r>
  <r>
    <x v="495"/>
    <s v="Saturday"/>
    <x v="18"/>
    <x v="4"/>
    <s v="Week 3"/>
    <d v="1899-12-30T22:00:00"/>
    <d v="1899-12-30T02:48:00"/>
    <d v="1899-12-30T03:12:00"/>
    <x v="292"/>
    <n v="438.00000000000006"/>
    <m/>
    <s v="sun"/>
    <m/>
    <m/>
  </r>
  <r>
    <x v="496"/>
    <s v="Sunday"/>
    <x v="18"/>
    <x v="4"/>
    <s v="Week 3"/>
    <d v="1899-12-30T22:00:00"/>
    <d v="1899-12-30T03:40:00"/>
    <d v="1899-12-30T04:35:00"/>
    <x v="316"/>
    <n v="504.00000000000011"/>
    <m/>
    <s v="mon"/>
    <m/>
    <m/>
  </r>
  <r>
    <x v="497"/>
    <s v="Monday"/>
    <x v="19"/>
    <x v="4"/>
    <s v="Week 4"/>
    <d v="1899-12-30T22:00:00"/>
    <d v="1899-12-30T02:20:00"/>
    <d v="1899-12-30T03:09:00"/>
    <x v="311"/>
    <n v="427.00000000000006"/>
    <m/>
    <s v="tue"/>
    <m/>
    <m/>
  </r>
  <r>
    <x v="498"/>
    <s v="Tuesday"/>
    <x v="19"/>
    <x v="4"/>
    <s v="Week 4"/>
    <d v="1899-12-30T22:00:00"/>
    <d v="1899-12-30T03:25:00"/>
    <d v="1899-12-30T04:16:00"/>
    <x v="176"/>
    <n v="466.00000000000011"/>
    <m/>
    <s v="wed"/>
    <m/>
    <m/>
  </r>
  <r>
    <x v="499"/>
    <s v="Wednesday"/>
    <x v="19"/>
    <x v="4"/>
    <s v="Week 4"/>
    <d v="1899-12-30T22:00:00"/>
    <d v="1899-12-30T02:57:00"/>
    <d v="1899-12-30T04:01:00"/>
    <x v="309"/>
    <n v="440.00000000000006"/>
    <m/>
    <s v="thu"/>
    <m/>
    <m/>
  </r>
  <r>
    <x v="500"/>
    <s v="Thursday"/>
    <x v="19"/>
    <x v="4"/>
    <s v="Week 4"/>
    <d v="1899-12-30T22:00:00"/>
    <d v="1899-12-30T02:07:00"/>
    <d v="1899-12-30T02:52:00"/>
    <x v="175"/>
    <n v="425.00000000000011"/>
    <m/>
    <s v="fri"/>
    <m/>
    <m/>
  </r>
  <r>
    <x v="501"/>
    <s v="Friday"/>
    <x v="19"/>
    <x v="4"/>
    <s v="Week 4"/>
    <d v="1899-12-30T22:00:00"/>
    <d v="1899-12-30T03:27:00"/>
    <d v="1899-12-30T04:40:00"/>
    <x v="298"/>
    <n v="499"/>
    <m/>
    <s v="sat"/>
    <m/>
    <m/>
  </r>
  <r>
    <x v="502"/>
    <s v="Saturday"/>
    <x v="19"/>
    <x v="4"/>
    <s v="Week 4"/>
    <d v="1899-12-30T22:00:00"/>
    <d v="1899-12-30T04:06:00"/>
    <d v="1899-12-30T04:27:00"/>
    <x v="205"/>
    <n v="459.00000000000011"/>
    <m/>
    <s v="sun"/>
    <m/>
    <m/>
  </r>
  <r>
    <x v="503"/>
    <s v="Sunday"/>
    <x v="19"/>
    <x v="4"/>
    <s v="Week 4"/>
    <d v="1899-12-30T22:00:00"/>
    <d v="1899-12-30T04:40:00"/>
    <d v="1899-12-30T05:20:00"/>
    <x v="303"/>
    <n v="525"/>
    <m/>
    <s v="mon"/>
    <m/>
    <m/>
  </r>
  <r>
    <x v="504"/>
    <s v="Monday"/>
    <x v="20"/>
    <x v="5"/>
    <s v="Week 1"/>
    <d v="1899-12-30T22:00:00"/>
    <d v="1899-12-30T03:55:00"/>
    <d v="1899-12-30T04:55:00"/>
    <x v="261"/>
    <n v="496.00000000000017"/>
    <m/>
    <s v="tue"/>
    <m/>
    <m/>
  </r>
  <r>
    <x v="505"/>
    <s v="Tuesday"/>
    <x v="20"/>
    <x v="5"/>
    <s v="Week 1"/>
    <d v="1899-12-30T22:00:00"/>
    <d v="1899-12-30T04:00:00"/>
    <d v="1899-12-30T04:54:00"/>
    <x v="41"/>
    <n v="500.00000000000011"/>
    <m/>
    <s v="wed"/>
    <m/>
    <m/>
  </r>
  <r>
    <x v="506"/>
    <s v="Wednesday"/>
    <x v="20"/>
    <x v="5"/>
    <s v="Week 1"/>
    <d v="1899-12-30T22:00:00"/>
    <d v="1899-12-30T02:29:00"/>
    <d v="1899-12-30T03:11:00"/>
    <x v="317"/>
    <n v="424.00000000000011"/>
    <m/>
    <s v="thu"/>
    <m/>
    <m/>
  </r>
  <r>
    <x v="507"/>
    <s v="Thursday"/>
    <x v="20"/>
    <x v="5"/>
    <s v="Week 1"/>
    <d v="1899-12-30T22:00:00"/>
    <d v="1899-12-30T02:10:00"/>
    <d v="1899-12-30T02:49:00"/>
    <x v="306"/>
    <n v="400"/>
    <m/>
    <s v="fri"/>
    <m/>
    <m/>
  </r>
  <r>
    <x v="508"/>
    <s v="Friday"/>
    <x v="20"/>
    <x v="5"/>
    <s v="Week 1"/>
    <d v="1899-12-30T22:00:00"/>
    <d v="1899-12-30T03:03:00"/>
    <d v="1899-12-30T03:51:00"/>
    <x v="106"/>
    <n v="463.00000000000011"/>
    <m/>
    <s v="sat"/>
    <m/>
    <m/>
  </r>
  <r>
    <x v="509"/>
    <s v="Saturday"/>
    <x v="20"/>
    <x v="5"/>
    <s v="Week 1"/>
    <d v="1899-12-30T22:00:00"/>
    <d v="1899-12-30T02:40:00"/>
    <d v="1899-12-30T02:59:00"/>
    <x v="318"/>
    <n v="420.00000000000011"/>
    <m/>
    <s v="sun"/>
    <m/>
    <m/>
  </r>
  <r>
    <x v="510"/>
    <s v="Sunday"/>
    <x v="20"/>
    <x v="5"/>
    <s v="Week 1"/>
    <d v="1899-12-30T22:00:00"/>
    <d v="1899-12-30T03:23:00"/>
    <d v="1899-12-30T04:03:00"/>
    <x v="190"/>
    <n v="445"/>
    <m/>
    <s v="mon"/>
    <m/>
    <m/>
  </r>
  <r>
    <x v="511"/>
    <s v="Monday"/>
    <x v="21"/>
    <x v="5"/>
    <s v="Week 2"/>
    <d v="1899-12-30T22:00:00"/>
    <d v="1899-12-30T02:03:00"/>
    <d v="1899-12-30T02:36:00"/>
    <x v="319"/>
    <n v="395.00000000000006"/>
    <m/>
    <s v="tue"/>
    <m/>
    <m/>
  </r>
  <r>
    <x v="512"/>
    <s v="Tuesday"/>
    <x v="21"/>
    <x v="5"/>
    <s v="Week 2"/>
    <d v="1899-12-30T22:00:00"/>
    <d v="1899-12-30T03:04:00"/>
    <d v="1899-12-30T03:56:00"/>
    <x v="69"/>
    <n v="450"/>
    <m/>
    <s v="wed"/>
    <m/>
    <m/>
  </r>
  <r>
    <x v="513"/>
    <s v="Wednesday"/>
    <x v="21"/>
    <x v="5"/>
    <s v="Week 2"/>
    <d v="1899-12-30T22:00:00"/>
    <d v="1899-12-30T03:08:00"/>
    <d v="1899-12-30T03:45:00"/>
    <x v="170"/>
    <n v="449"/>
    <m/>
    <s v="thu"/>
    <m/>
    <m/>
  </r>
  <r>
    <x v="514"/>
    <s v="Thursday"/>
    <x v="21"/>
    <x v="5"/>
    <s v="Week 2"/>
    <d v="1899-12-30T22:00:00"/>
    <d v="1899-12-30T01:53:00"/>
    <d v="1899-12-30T03:25:00"/>
    <x v="320"/>
    <n v="386.00000000000006"/>
    <m/>
    <s v="fri"/>
    <m/>
    <m/>
  </r>
  <r>
    <x v="515"/>
    <s v="Friday"/>
    <x v="21"/>
    <x v="5"/>
    <s v="Week 2"/>
    <d v="1899-12-30T22:00:00"/>
    <d v="1899-12-30T01:54:00"/>
    <d v="1899-12-30T02:59:00"/>
    <x v="321"/>
    <n v="412.00000000000011"/>
    <m/>
    <s v="sat"/>
    <m/>
    <m/>
  </r>
  <r>
    <x v="516"/>
    <s v="Saturday"/>
    <x v="21"/>
    <x v="5"/>
    <s v="Week 2"/>
    <d v="1899-12-30T22:00:00"/>
    <d v="1899-12-30T04:34:00"/>
    <d v="1899-12-30T04:56:00"/>
    <x v="71"/>
    <n v="528"/>
    <m/>
    <s v="sun"/>
    <m/>
    <m/>
  </r>
  <r>
    <x v="517"/>
    <s v="Sunday"/>
    <x v="21"/>
    <x v="5"/>
    <s v="Week 2"/>
    <d v="1899-12-30T22:00:00"/>
    <d v="1899-12-30T03:32:00"/>
    <d v="1899-12-30T04:18:00"/>
    <x v="219"/>
    <n v="452"/>
    <m/>
    <s v="mon"/>
    <m/>
    <m/>
  </r>
  <r>
    <x v="518"/>
    <s v="Monday"/>
    <x v="22"/>
    <x v="5"/>
    <s v="Week 3"/>
    <d v="1899-12-30T22:00:00"/>
    <d v="1899-12-30T02:04:00"/>
    <d v="1899-12-30T02:47:00"/>
    <x v="322"/>
    <n v="388.00000000000006"/>
    <m/>
    <s v="tue"/>
    <m/>
    <m/>
  </r>
  <r>
    <x v="519"/>
    <s v="Tuesday"/>
    <x v="22"/>
    <x v="5"/>
    <s v="Week 3"/>
    <d v="1899-12-30T22:00:00"/>
    <d v="1899-12-30T03:11:00"/>
    <d v="1899-12-30T03:45:00"/>
    <x v="170"/>
    <n v="449"/>
    <m/>
    <s v="wed"/>
    <m/>
    <m/>
  </r>
  <r>
    <x v="520"/>
    <s v="Wednesday"/>
    <x v="22"/>
    <x v="5"/>
    <s v="Week 3"/>
    <d v="1899-12-30T22:00:00"/>
    <d v="1899-12-30T01:57:00"/>
    <d v="1899-12-30T03:12:00"/>
    <x v="314"/>
    <n v="404"/>
    <m/>
    <s v="thu"/>
    <m/>
    <m/>
  </r>
  <r>
    <x v="521"/>
    <s v="Thursday"/>
    <x v="22"/>
    <x v="5"/>
    <s v="Week 3"/>
    <d v="1899-12-30T22:00:00"/>
    <d v="1899-12-30T02:37:00"/>
    <d v="1899-12-30T03:11:00"/>
    <x v="318"/>
    <n v="420.00000000000011"/>
    <m/>
    <s v="fri"/>
    <m/>
    <m/>
  </r>
  <r>
    <x v="522"/>
    <s v="Friday"/>
    <x v="22"/>
    <x v="5"/>
    <s v="Week 3"/>
    <d v="1899-12-30T22:00:00"/>
    <d v="1899-12-30T02:18:00"/>
    <d v="1899-12-30T02:52:00"/>
    <x v="321"/>
    <n v="412.00000000000011"/>
    <m/>
    <s v="sat"/>
    <m/>
    <m/>
  </r>
  <r>
    <x v="523"/>
    <s v="Saturday"/>
    <x v="22"/>
    <x v="5"/>
    <s v="Week 3"/>
    <d v="1899-12-30T22:00:00"/>
    <d v="1899-12-30T02:08:00"/>
    <d v="1899-12-30T02:29:00"/>
    <x v="323"/>
    <n v="387.00000000000006"/>
    <m/>
    <s v="sun"/>
    <m/>
    <m/>
  </r>
  <r>
    <x v="524"/>
    <s v="Sunday"/>
    <x v="22"/>
    <x v="5"/>
    <s v="Week 3"/>
    <d v="1899-12-30T22:00:00"/>
    <d v="1899-12-30T03:31:00"/>
    <d v="1899-12-30T04:17:00"/>
    <x v="185"/>
    <n v="455.00000000000011"/>
    <m/>
    <s v="mon"/>
    <m/>
    <m/>
  </r>
  <r>
    <x v="525"/>
    <s v="Monday"/>
    <x v="23"/>
    <x v="5"/>
    <s v="Week 4"/>
    <d v="1899-12-30T22:00:00"/>
    <d v="1899-12-30T02:44:00"/>
    <d v="1899-12-30T06:23:00"/>
    <x v="324"/>
    <n v="613.00000000000011"/>
    <m/>
    <s v="tue"/>
    <s v="INC3432436 - Max. runtime of task 'INFA_GL_0100 (0099448952)' has been exceeded"/>
    <s v="Data Integration"/>
  </r>
  <r>
    <x v="526"/>
    <s v="Tuesday"/>
    <x v="23"/>
    <x v="5"/>
    <s v="Week 4"/>
    <d v="1899-12-30T22:00:00"/>
    <d v="1899-12-30T02:50:00"/>
    <d v="1899-12-30T03:33:00"/>
    <x v="325"/>
    <n v="435.00000000000006"/>
    <m/>
    <s v="wed"/>
    <m/>
    <m/>
  </r>
  <r>
    <x v="527"/>
    <s v="Wednesday"/>
    <x v="23"/>
    <x v="5"/>
    <s v="Week 4"/>
    <d v="1899-12-30T22:00:00"/>
    <d v="1899-12-30T02:20:00"/>
    <d v="1899-12-30T03:03:00"/>
    <x v="326"/>
    <n v="390.00000000000006"/>
    <m/>
    <s v="thu"/>
    <m/>
    <m/>
  </r>
  <r>
    <x v="528"/>
    <s v="Thursday"/>
    <x v="23"/>
    <x v="5"/>
    <s v="Week 4"/>
    <d v="1899-12-30T22:00:00"/>
    <d v="1899-12-30T03:11:00"/>
    <d v="1899-12-30T04:05:00"/>
    <x v="219"/>
    <n v="452"/>
    <m/>
    <s v="fri"/>
    <m/>
    <m/>
  </r>
  <r>
    <x v="529"/>
    <s v="Friday"/>
    <x v="23"/>
    <x v="5"/>
    <s v="Week 4"/>
    <d v="1899-12-30T22:00:00"/>
    <d v="1899-12-30T03:06:00"/>
    <d v="1899-12-30T03:55:00"/>
    <x v="165"/>
    <n v="454"/>
    <m/>
    <s v="sat"/>
    <m/>
    <m/>
  </r>
  <r>
    <x v="530"/>
    <s v="Saturday"/>
    <x v="23"/>
    <x v="5"/>
    <s v="Week 4"/>
    <d v="1899-12-30T22:00:00"/>
    <d v="1899-12-30T02:59:00"/>
    <d v="1899-12-30T03:24:00"/>
    <x v="327"/>
    <n v="405"/>
    <m/>
    <s v="sun"/>
    <m/>
    <m/>
  </r>
  <r>
    <x v="531"/>
    <s v="Sunday"/>
    <x v="23"/>
    <x v="5"/>
    <s v="Week 4"/>
    <d v="1899-12-30T22:00:00"/>
    <d v="1899-12-30T04:12:00"/>
    <d v="1899-12-30T04:55:00"/>
    <x v="262"/>
    <n v="489"/>
    <m/>
    <s v="mon"/>
    <m/>
    <m/>
  </r>
  <r>
    <x v="532"/>
    <s v="Monday"/>
    <x v="24"/>
    <x v="6"/>
    <s v="Week 1"/>
    <d v="1899-12-30T22:00:00"/>
    <d v="1899-12-30T03:10:00"/>
    <d v="1899-12-30T03:53:00"/>
    <x v="328"/>
    <n v="430.00000000000006"/>
    <m/>
    <s v="tue"/>
    <m/>
    <m/>
  </r>
  <r>
    <x v="533"/>
    <s v="Tuesday"/>
    <x v="24"/>
    <x v="6"/>
    <s v="Week 1"/>
    <d v="1899-12-30T22:00:00"/>
    <d v="1899-12-30T01:52:00"/>
    <d v="1899-12-30T02:26:00"/>
    <x v="329"/>
    <n v="380.00000000000011"/>
    <m/>
    <s v="wed"/>
    <m/>
    <m/>
  </r>
  <r>
    <x v="534"/>
    <s v="Wednesday"/>
    <x v="24"/>
    <x v="6"/>
    <s v="Week 1"/>
    <d v="1899-12-30T22:00:00"/>
    <d v="1899-12-30T02:34:00"/>
    <d v="1899-12-30T03:01:00"/>
    <x v="330"/>
    <n v="414.99999999999994"/>
    <m/>
    <s v="thu"/>
    <m/>
    <m/>
  </r>
  <r>
    <x v="535"/>
    <s v="Thursday"/>
    <x v="24"/>
    <x v="6"/>
    <s v="Week 1"/>
    <d v="1899-12-30T22:00:00"/>
    <d v="1899-12-30T02:05:00"/>
    <d v="1899-12-30T03:05:00"/>
    <x v="331"/>
    <n v="398"/>
    <m/>
    <s v="fri"/>
    <m/>
    <m/>
  </r>
  <r>
    <x v="536"/>
    <s v="Friday"/>
    <x v="24"/>
    <x v="6"/>
    <s v="Week 1"/>
    <d v="1899-12-30T22:00:00"/>
    <d v="1899-12-30T02:55:00"/>
    <d v="1899-12-30T03:38:00"/>
    <x v="332"/>
    <n v="436.00000000000006"/>
    <m/>
    <s v="sat"/>
    <m/>
    <m/>
  </r>
  <r>
    <x v="537"/>
    <s v="Saturday"/>
    <x v="24"/>
    <x v="6"/>
    <s v="Week 1"/>
    <d v="1899-12-30T22:00:00"/>
    <d v="1899-12-30T02:01:00"/>
    <d v="1899-12-30T02:22:00"/>
    <x v="319"/>
    <n v="395.00000000000006"/>
    <m/>
    <s v="sun"/>
    <m/>
    <m/>
  </r>
  <r>
    <x v="538"/>
    <s v="Sunday"/>
    <x v="24"/>
    <x v="6"/>
    <s v="Week 1"/>
    <d v="1899-12-30T22:00:00"/>
    <d v="1899-12-30T03:28:00"/>
    <d v="1899-12-30T03:49:00"/>
    <x v="169"/>
    <n v="453.00000000000017"/>
    <m/>
    <s v="mon"/>
    <m/>
    <m/>
  </r>
  <r>
    <x v="539"/>
    <s v="Monday"/>
    <x v="25"/>
    <x v="6"/>
    <s v="Week 2"/>
    <d v="1899-12-30T22:00:00"/>
    <d v="1899-12-30T02:13:00"/>
    <d v="1899-12-30T03:16:00"/>
    <x v="333"/>
    <n v="408.00000000000017"/>
    <m/>
    <s v="tue"/>
    <m/>
    <m/>
  </r>
  <r>
    <x v="540"/>
    <s v="Tuesday"/>
    <x v="25"/>
    <x v="6"/>
    <s v="Week 2"/>
    <d v="1899-12-30T22:00:00"/>
    <d v="1899-12-30T03:05:00"/>
    <d v="1899-12-30T03:44:00"/>
    <x v="177"/>
    <n v="444"/>
    <m/>
    <s v="wed"/>
    <m/>
    <m/>
  </r>
  <r>
    <x v="541"/>
    <s v="Wednesday"/>
    <x v="25"/>
    <x v="6"/>
    <s v="Week 2"/>
    <d v="1899-12-30T22:00:00"/>
    <d v="1899-12-30T02:04:00"/>
    <d v="1899-12-30T02:40:00"/>
    <x v="334"/>
    <n v="397"/>
    <m/>
    <s v="thu"/>
    <m/>
    <m/>
  </r>
  <r>
    <x v="542"/>
    <s v="Thursday"/>
    <x v="25"/>
    <x v="6"/>
    <s v="Week 2"/>
    <d v="1899-12-30T22:00:00"/>
    <d v="1899-12-30T01:50:00"/>
    <d v="1899-12-30T02:41:00"/>
    <x v="335"/>
    <n v="394.00000000000006"/>
    <m/>
    <s v="fri"/>
    <m/>
    <m/>
  </r>
  <r>
    <x v="543"/>
    <s v="Friday"/>
    <x v="25"/>
    <x v="6"/>
    <s v="Week 2"/>
    <d v="1899-12-30T22:00:00"/>
    <d v="1899-12-30T02:29:00"/>
    <d v="1899-12-30T03:18:00"/>
    <x v="317"/>
    <n v="424.00000000000011"/>
    <m/>
    <s v="sat"/>
    <m/>
    <m/>
  </r>
  <r>
    <x v="544"/>
    <s v="Saturday"/>
    <x v="25"/>
    <x v="6"/>
    <s v="Week 2"/>
    <d v="1899-12-30T22:00:00"/>
    <d v="1899-12-30T02:38:00"/>
    <d v="1899-12-30T03:00:00"/>
    <x v="336"/>
    <n v="439.00000000000006"/>
    <m/>
    <s v="sun"/>
    <m/>
    <m/>
  </r>
  <r>
    <x v="545"/>
    <s v="Sunday"/>
    <x v="25"/>
    <x v="6"/>
    <s v="Week 2"/>
    <d v="1899-12-30T22:00:00"/>
    <d v="1899-12-30T03:54:00"/>
    <d v="1899-12-30T04:39:00"/>
    <x v="32"/>
    <n v="473.00000000000006"/>
    <m/>
    <s v="mon"/>
    <m/>
    <m/>
  </r>
  <r>
    <x v="546"/>
    <s v="Monday"/>
    <x v="26"/>
    <x v="6"/>
    <s v="Week 3"/>
    <d v="1899-12-30T22:00:00"/>
    <d v="1899-12-30T02:44:00"/>
    <d v="1899-12-30T03:30:00"/>
    <x v="336"/>
    <n v="439.00000000000006"/>
    <m/>
    <s v="tue"/>
    <m/>
    <m/>
  </r>
  <r>
    <x v="547"/>
    <s v="Tuesday"/>
    <x v="26"/>
    <x v="6"/>
    <s v="Week 3"/>
    <d v="1899-12-30T22:00:00"/>
    <d v="1899-12-30T02:39:00"/>
    <d v="1899-12-30T03:28:00"/>
    <x v="332"/>
    <n v="436.00000000000006"/>
    <m/>
    <s v="wed"/>
    <m/>
    <m/>
  </r>
  <r>
    <x v="548"/>
    <s v="Wednesday"/>
    <x v="26"/>
    <x v="6"/>
    <s v="Week 3"/>
    <d v="1899-12-30T22:00:00"/>
    <d v="1899-12-30T04:57:00"/>
    <d v="1899-12-30T08:07:00"/>
    <x v="337"/>
    <n v="881"/>
    <m/>
    <s v="thu"/>
    <s v="INC3467053 - Multiple HR &amp; Finance Systems Unavailable // EP1 Database Offline"/>
    <s v="EP1"/>
  </r>
  <r>
    <x v="549"/>
    <s v="Thursday"/>
    <x v="26"/>
    <x v="6"/>
    <s v="Week 3"/>
    <d v="1899-12-30T22:00:00"/>
    <d v="1899-12-30T01:59:00"/>
    <d v="1899-12-30T02:45:00"/>
    <x v="306"/>
    <n v="400"/>
    <m/>
    <s v="fri"/>
    <m/>
    <m/>
  </r>
  <r>
    <x v="550"/>
    <s v="Friday"/>
    <x v="26"/>
    <x v="6"/>
    <s v="Week 3"/>
    <d v="1899-12-30T22:00:00"/>
    <d v="1899-12-30T02:51:00"/>
    <d v="1899-12-30T03:34:00"/>
    <x v="178"/>
    <n v="446"/>
    <m/>
    <s v="sat"/>
    <m/>
    <m/>
  </r>
  <r>
    <x v="551"/>
    <s v="Saturday"/>
    <x v="26"/>
    <x v="6"/>
    <s v="Week 3"/>
    <d v="1899-12-30T22:00:00"/>
    <d v="1899-12-30T01:49:00"/>
    <d v="1899-12-30T03:09:00"/>
    <x v="317"/>
    <n v="424.00000000000011"/>
    <m/>
    <s v="sun"/>
    <m/>
    <m/>
  </r>
  <r>
    <x v="552"/>
    <s v="Sunday"/>
    <x v="26"/>
    <x v="6"/>
    <s v="Week 3"/>
    <d v="1899-12-30T22:00:00"/>
    <d v="1899-12-30T03:32:00"/>
    <d v="1899-12-30T04:15:00"/>
    <x v="286"/>
    <n v="424.00000000000011"/>
    <m/>
    <s v="mon"/>
    <m/>
    <s v="BCI Listner - On going issue"/>
  </r>
  <r>
    <x v="553"/>
    <s v="Monday"/>
    <x v="27"/>
    <x v="6"/>
    <s v="Week 4"/>
    <d v="1899-12-30T22:00:00"/>
    <d v="1899-12-30T02:25:00"/>
    <d v="1899-12-30T03:08:00"/>
    <x v="318"/>
    <n v="420.00000000000011"/>
    <m/>
    <s v="tue"/>
    <s v="INC3472550 - Max. runtime of task ' INFA_AA_0230 (0102957303)' has been exceeded"/>
    <s v="EP1"/>
  </r>
  <r>
    <x v="554"/>
    <s v="Tuesday"/>
    <x v="27"/>
    <x v="6"/>
    <s v="Week 4"/>
    <d v="1899-12-30T22:00:00"/>
    <d v="1899-12-30T02:39:00"/>
    <d v="1899-12-30T03:37:00"/>
    <x v="315"/>
    <n v="437.00000000000006"/>
    <m/>
    <s v="wed"/>
    <m/>
    <m/>
  </r>
  <r>
    <x v="555"/>
    <s v="Wednesday"/>
    <x v="27"/>
    <x v="6"/>
    <s v="Week 4"/>
    <d v="1899-12-30T22:00:00"/>
    <d v="1899-12-30T03:13:00"/>
    <d v="1899-12-30T04:13:00"/>
    <x v="250"/>
    <n v="476.00000000000006"/>
    <m/>
    <s v="thu"/>
    <m/>
    <m/>
  </r>
  <r>
    <x v="556"/>
    <s v="Thursday"/>
    <x v="27"/>
    <x v="6"/>
    <s v="Week 4"/>
    <d v="1899-12-30T22:00:00"/>
    <d v="1899-12-30T03:16:00"/>
    <d v="1899-12-30T04:25:00"/>
    <x v="45"/>
    <n v="477.00000000000006"/>
    <m/>
    <s v="fri"/>
    <m/>
    <m/>
  </r>
  <r>
    <x v="557"/>
    <s v="Friday"/>
    <x v="27"/>
    <x v="6"/>
    <s v="Week 4"/>
    <d v="1899-12-30T22:00:00"/>
    <d v="1899-12-30T03:48:00"/>
    <d v="1899-12-30T04:43:00"/>
    <x v="121"/>
    <n v="501"/>
    <m/>
    <s v="sat"/>
    <m/>
    <m/>
  </r>
  <r>
    <x v="558"/>
    <s v="Saturday"/>
    <x v="27"/>
    <x v="6"/>
    <s v="Week 4"/>
    <d v="1899-12-30T22:00:00"/>
    <d v="1899-12-30T03:51:00"/>
    <d v="1899-12-30T04:13:00"/>
    <x v="219"/>
    <n v="452"/>
    <m/>
    <s v="sun"/>
    <m/>
    <m/>
  </r>
  <r>
    <x v="559"/>
    <s v="Sunday"/>
    <x v="27"/>
    <x v="6"/>
    <s v="Week 4"/>
    <d v="1899-12-30T22:00:00"/>
    <d v="1899-12-30T05:30:00"/>
    <d v="1899-12-30T06:16:00"/>
    <x v="231"/>
    <n v="617.00000000000011"/>
    <m/>
    <s v="mon"/>
    <m/>
    <m/>
  </r>
  <r>
    <x v="560"/>
    <s v="Monday"/>
    <x v="28"/>
    <x v="7"/>
    <s v="Week 1"/>
    <d v="1899-12-30T22:00:00"/>
    <d v="1899-12-30T03:15:00"/>
    <d v="1899-12-30T04:06:00"/>
    <x v="219"/>
    <n v="452"/>
    <m/>
    <s v="tue"/>
    <m/>
    <m/>
  </r>
  <r>
    <x v="561"/>
    <s v="Tuesday"/>
    <x v="28"/>
    <x v="7"/>
    <s v="Week 1"/>
    <d v="1899-12-30T22:00:00"/>
    <d v="1899-12-30T03:44:00"/>
    <d v="1899-12-30T04:23:00"/>
    <x v="254"/>
    <n v="493"/>
    <m/>
    <s v="wed"/>
    <m/>
    <m/>
  </r>
  <r>
    <x v="562"/>
    <s v="Wednesday"/>
    <x v="28"/>
    <x v="7"/>
    <s v="Week 1"/>
    <d v="1899-12-30T22:00:00"/>
    <d v="1899-12-30T02:43:00"/>
    <d v="1899-12-30T03:19:00"/>
    <x v="177"/>
    <n v="444"/>
    <m/>
    <s v="thu"/>
    <m/>
    <m/>
  </r>
  <r>
    <x v="563"/>
    <s v="Thursday"/>
    <x v="28"/>
    <x v="7"/>
    <s v="Week 1"/>
    <d v="1899-12-30T22:00:00"/>
    <d v="1899-12-30T02:43:00"/>
    <d v="1899-12-30T03:16:00"/>
    <x v="338"/>
    <n v="428.00000000000006"/>
    <m/>
    <s v="fri"/>
    <m/>
    <m/>
  </r>
  <r>
    <x v="564"/>
    <s v="Friday"/>
    <x v="28"/>
    <x v="7"/>
    <s v="Week 1"/>
    <d v="1899-12-30T22:00:00"/>
    <d v="1899-12-30T03:08:00"/>
    <d v="1899-12-30T03:56:00"/>
    <x v="47"/>
    <n v="471.00000000000011"/>
    <m/>
    <s v="sat"/>
    <m/>
    <m/>
  </r>
  <r>
    <x v="565"/>
    <s v="Saturday"/>
    <x v="28"/>
    <x v="7"/>
    <s v="Week 1"/>
    <d v="1899-12-30T22:00:00"/>
    <d v="1899-12-30T02:48:00"/>
    <d v="1899-12-30T03:07:00"/>
    <x v="339"/>
    <n v="426.00000000000011"/>
    <m/>
    <s v="sun"/>
    <m/>
    <m/>
  </r>
  <r>
    <x v="566"/>
    <s v="Sunday"/>
    <x v="28"/>
    <x v="7"/>
    <s v="Week 1"/>
    <d v="1899-12-30T22:00:00"/>
    <d v="1899-12-30T03:26:00"/>
    <d v="1899-12-30T04:09:00"/>
    <x v="15"/>
    <n v="481.00000000000006"/>
    <m/>
    <s v="mon"/>
    <m/>
    <m/>
  </r>
  <r>
    <x v="567"/>
    <s v="Monday"/>
    <x v="29"/>
    <x v="7"/>
    <s v="Week 2"/>
    <d v="1899-12-30T22:00:00"/>
    <d v="1899-12-30T03:07:00"/>
    <d v="1899-12-30T03:35:00"/>
    <x v="100"/>
    <n v="457.00000000000011"/>
    <m/>
    <s v="tue"/>
    <m/>
    <m/>
  </r>
  <r>
    <x v="568"/>
    <s v="Tuesday"/>
    <x v="29"/>
    <x v="7"/>
    <s v="Week 2"/>
    <d v="1899-12-30T22:00:00"/>
    <d v="1899-12-30T02:51:00"/>
    <d v="1899-12-30T03:27:00"/>
    <x v="177"/>
    <n v="444"/>
    <m/>
    <s v="wed"/>
    <m/>
    <m/>
  </r>
  <r>
    <x v="569"/>
    <s v="Wednesday"/>
    <x v="29"/>
    <x v="7"/>
    <s v="Week 2"/>
    <d v="1899-12-30T22:00:00"/>
    <d v="1899-12-30T03:15:00"/>
    <d v="1899-12-30T03:49:00"/>
    <x v="14"/>
    <n v="472.00000000000006"/>
    <m/>
    <s v="thu"/>
    <m/>
    <m/>
  </r>
  <r>
    <x v="570"/>
    <s v="Thursday"/>
    <x v="29"/>
    <x v="7"/>
    <s v="Week 2"/>
    <d v="1899-12-30T22:00:00"/>
    <d v="1899-12-30T03:07:00"/>
    <d v="1899-12-30T03:59:00"/>
    <x v="200"/>
    <n v="470.00000000000011"/>
    <m/>
    <s v="fri"/>
    <m/>
    <m/>
  </r>
  <r>
    <x v="571"/>
    <s v="Friday"/>
    <x v="29"/>
    <x v="7"/>
    <s v="Week 2"/>
    <d v="1899-12-30T22:00:00"/>
    <d v="1899-12-30T03:52:00"/>
    <d v="1899-12-30T04:05:00"/>
    <x v="275"/>
    <n v="485.00000000000006"/>
    <m/>
    <s v="sat"/>
    <m/>
    <m/>
  </r>
  <r>
    <x v="572"/>
    <s v="Saturday"/>
    <x v="29"/>
    <x v="7"/>
    <s v="Week 2"/>
    <d v="1899-12-30T22:00:00"/>
    <d v="1899-12-30T02:52:00"/>
    <d v="1899-12-30T03:14:00"/>
    <x v="328"/>
    <n v="430.00000000000006"/>
    <m/>
    <s v="sun"/>
    <m/>
    <m/>
  </r>
  <r>
    <x v="573"/>
    <s v="Sunday"/>
    <x v="29"/>
    <x v="7"/>
    <s v="Week 2"/>
    <d v="1899-12-30T22:00:00"/>
    <d v="1899-12-30T04:39:00"/>
    <d v="1899-12-30T05:21:00"/>
    <x v="211"/>
    <n v="559.00000000000011"/>
    <m/>
    <s v="mon"/>
    <m/>
    <s v="Ecom High Volume PRB2003425 - On going issue"/>
  </r>
  <r>
    <x v="574"/>
    <s v="Monday"/>
    <x v="30"/>
    <x v="7"/>
    <s v="Week 3"/>
    <d v="1899-12-30T22:00:00"/>
    <d v="1899-12-30T03:28:00"/>
    <d v="1899-12-30T04:02:00"/>
    <x v="203"/>
    <n v="478.00000000000006"/>
    <m/>
    <s v="tue"/>
    <m/>
    <m/>
  </r>
  <r>
    <x v="575"/>
    <s v="Tuesday"/>
    <x v="30"/>
    <x v="7"/>
    <s v="Week 3"/>
    <d v="1899-12-30T22:00:00"/>
    <d v="1899-12-30T03:27:00"/>
    <d v="1899-12-30T04:13:00"/>
    <x v="15"/>
    <n v="481.00000000000006"/>
    <m/>
    <s v="wed"/>
    <m/>
    <m/>
  </r>
  <r>
    <x v="576"/>
    <s v="Wednesday"/>
    <x v="30"/>
    <x v="7"/>
    <s v="Week 3"/>
    <d v="1899-12-30T22:00:00"/>
    <d v="1899-12-30T03:23:00"/>
    <d v="1899-12-30T04:09:00"/>
    <x v="262"/>
    <n v="489"/>
    <m/>
    <s v="thu"/>
    <m/>
    <m/>
  </r>
  <r>
    <x v="577"/>
    <s v="Thursday"/>
    <x v="30"/>
    <x v="7"/>
    <s v="Week 3"/>
    <d v="1899-12-30T22:00:00"/>
    <d v="1899-12-30T05:10:00"/>
    <d v="1899-12-30T05:47:00"/>
    <x v="1"/>
    <n v="591"/>
    <m/>
    <s v="fri"/>
    <s v="Ecom High Volume"/>
    <s v="Ecom High Volume - On going issue"/>
  </r>
  <r>
    <x v="578"/>
    <s v="Friday"/>
    <x v="30"/>
    <x v="7"/>
    <s v="Week 3"/>
    <d v="1899-12-30T22:00:00"/>
    <d v="1899-12-30T03:50:00"/>
    <d v="1899-12-30T04:18:00"/>
    <x v="282"/>
    <n v="512.99999999999989"/>
    <m/>
    <s v="sat"/>
    <m/>
    <s v="Ecom High Volume - On going issue"/>
  </r>
  <r>
    <x v="579"/>
    <s v="Saturday"/>
    <x v="30"/>
    <x v="7"/>
    <s v="Week 3"/>
    <d v="1899-12-30T22:00:00"/>
    <d v="1899-12-30T09:49:00"/>
    <d v="1899-12-30T10:51:00"/>
    <x v="340"/>
    <n v="877"/>
    <m/>
    <s v="sun"/>
    <m/>
    <s v="Ecom High Volume - On going issue"/>
  </r>
  <r>
    <x v="580"/>
    <s v="Sunday"/>
    <x v="30"/>
    <x v="7"/>
    <s v="Week 3"/>
    <d v="1899-12-30T22:00:00"/>
    <d v="1899-12-30T03:41:00"/>
    <d v="1899-12-30T04:24:00"/>
    <x v="153"/>
    <n v="479.00000000000006"/>
    <m/>
    <s v="mon"/>
    <m/>
    <m/>
  </r>
  <r>
    <x v="581"/>
    <s v="Monday"/>
    <x v="31"/>
    <x v="7"/>
    <s v="Week 4"/>
    <d v="1899-12-30T22:00:00"/>
    <d v="1899-12-30T03:11:00"/>
    <d v="1899-12-30T03:33:00"/>
    <x v="170"/>
    <n v="449"/>
    <m/>
    <s v="tue"/>
    <m/>
    <m/>
  </r>
  <r>
    <x v="582"/>
    <s v="Tuesday"/>
    <x v="31"/>
    <x v="7"/>
    <s v="Week 4"/>
    <d v="1899-12-30T22:00:00"/>
    <d v="1899-12-30T04:08:00"/>
    <d v="1899-12-30T04:51:00"/>
    <x v="260"/>
    <n v="522.00000000000011"/>
    <m/>
    <s v="wed"/>
    <m/>
    <s v="Ecom High Volume - On going issue"/>
  </r>
  <r>
    <x v="583"/>
    <s v="Wednesday"/>
    <x v="31"/>
    <x v="7"/>
    <s v="Week 4"/>
    <d v="1899-12-30T22:00:00"/>
    <d v="1899-12-30T04:22:00"/>
    <d v="1899-12-30T05:12:00"/>
    <x v="226"/>
    <n v="519.00000000000011"/>
    <m/>
    <s v="thu"/>
    <m/>
    <s v="Ecom High Volume - On going issue"/>
  </r>
  <r>
    <x v="584"/>
    <s v="Thursday"/>
    <x v="31"/>
    <x v="7"/>
    <s v="Week 4"/>
    <d v="1899-12-30T22:00:00"/>
    <d v="1899-12-30T05:03:00"/>
    <d v="1899-12-30T05:40:00"/>
    <x v="341"/>
    <n v="583"/>
    <m/>
    <s v="fri"/>
    <m/>
    <s v="Ecom High Volume - On going issue"/>
  </r>
  <r>
    <x v="585"/>
    <s v="Friday"/>
    <x v="31"/>
    <x v="7"/>
    <s v="Week 4"/>
    <d v="1899-12-30T22:00:00"/>
    <d v="1899-12-30T05:30:00"/>
    <d v="1899-12-30T05:58:00"/>
    <x v="342"/>
    <n v="604.00000000000011"/>
    <m/>
    <s v="sat"/>
    <m/>
    <s v="Ecom High Volume - On going issue"/>
  </r>
  <r>
    <x v="586"/>
    <s v="Saturday"/>
    <x v="31"/>
    <x v="7"/>
    <s v="Week 4"/>
    <d v="1899-12-30T22:00:00"/>
    <d v="1899-12-30T05:18:00"/>
    <d v="1899-12-30T05:49:00"/>
    <x v="253"/>
    <n v="560.00000000000011"/>
    <m/>
    <s v="sun"/>
    <m/>
    <s v="Ecom High Volume - On going issue"/>
  </r>
  <r>
    <x v="587"/>
    <s v="Sunday"/>
    <x v="31"/>
    <x v="7"/>
    <s v="Week 4"/>
    <d v="1899-12-30T22:00:00"/>
    <d v="1899-12-30T04:10:00"/>
    <d v="1899-12-30T05:00:00"/>
    <x v="0"/>
    <n v="490.00000000000006"/>
    <m/>
    <s v="mon"/>
    <m/>
    <m/>
  </r>
  <r>
    <x v="588"/>
    <s v="Monday"/>
    <x v="32"/>
    <x v="8"/>
    <s v="Week 1"/>
    <d v="1899-12-30T22:00:00"/>
    <d v="1899-12-30T03:40:00"/>
    <d v="1899-12-30T04:25:00"/>
    <x v="14"/>
    <n v="472.00000000000006"/>
    <m/>
    <s v="tue"/>
    <m/>
    <m/>
  </r>
  <r>
    <x v="589"/>
    <s v="Tuesday"/>
    <x v="32"/>
    <x v="8"/>
    <s v="Week 1"/>
    <d v="1899-12-30T22:00:00"/>
    <d v="1899-12-30T06:40:00"/>
    <d v="1899-12-30T07:17:00"/>
    <x v="343"/>
    <n v="686.00000000000011"/>
    <m/>
    <s v="wed"/>
    <s v="Ecom High Volume &amp; INC3524000"/>
    <s v="Ecom High Volume - On going issue"/>
  </r>
  <r>
    <x v="590"/>
    <s v="Wednesday"/>
    <x v="32"/>
    <x v="8"/>
    <s v="Week 1"/>
    <d v="1899-12-30T22:00:00"/>
    <d v="1899-12-30T05:30:00"/>
    <d v="1899-12-30T06:06:00"/>
    <x v="344"/>
    <n v="609.00000000000011"/>
    <m/>
    <s v="thu"/>
    <s v="Ecom High Volume"/>
    <s v="Ecom High Volume - On going issue"/>
  </r>
  <r>
    <x v="591"/>
    <s v="Thursday"/>
    <x v="32"/>
    <x v="8"/>
    <s v="Week 1"/>
    <d v="1899-12-30T22:00:00"/>
    <d v="1899-12-30T05:23:00"/>
    <d v="1899-12-30T05:57:00"/>
    <x v="289"/>
    <n v="594.00000000000011"/>
    <m/>
    <s v="fri"/>
    <s v="Ecom High Volume"/>
    <s v="Ecom High Volume - On going issue"/>
  </r>
  <r>
    <x v="592"/>
    <s v="Friday"/>
    <x v="32"/>
    <x v="8"/>
    <s v="Week 1"/>
    <d v="1899-12-30T22:00:00"/>
    <d v="1899-12-30T05:41:00"/>
    <d v="1899-12-30T06:18:00"/>
    <x v="345"/>
    <n v="627.00000000000023"/>
    <m/>
    <s v="sat"/>
    <s v="Ecom High Volume"/>
    <s v="Ecom High Volume - On going issue"/>
  </r>
  <r>
    <x v="593"/>
    <s v="Saturday"/>
    <x v="32"/>
    <x v="8"/>
    <s v="Week 1"/>
    <d v="1899-12-30T22:00:00"/>
    <d v="1899-12-30T08:29:00"/>
    <d v="1899-12-30T09:02:00"/>
    <x v="346"/>
    <n v="782.00000000000011"/>
    <m/>
    <s v="sun"/>
    <s v="Ecom High Volume"/>
    <s v="Ecom High Volume - On going issue"/>
  </r>
  <r>
    <x v="594"/>
    <s v="Sunday"/>
    <x v="32"/>
    <x v="8"/>
    <s v="Week 1"/>
    <d v="1899-12-30T22:00:00"/>
    <d v="1899-12-30T04:56:00"/>
    <d v="1899-12-30T05:39:00"/>
    <x v="16"/>
    <n v="562"/>
    <m/>
    <s v="mon"/>
    <m/>
    <s v="Ecom High Volume - On going issue"/>
  </r>
  <r>
    <x v="595"/>
    <s v="Monday"/>
    <x v="33"/>
    <x v="8"/>
    <s v="Week 2"/>
    <d v="1899-12-30T22:00:00"/>
    <d v="1899-12-30T03:49:00"/>
    <d v="1899-12-30T04:25:00"/>
    <x v="2"/>
    <n v="498.00000000000017"/>
    <m/>
    <s v="tue"/>
    <m/>
    <m/>
  </r>
  <r>
    <x v="596"/>
    <s v="Tuesday"/>
    <x v="33"/>
    <x v="8"/>
    <s v="Week 2"/>
    <d v="1899-12-30T22:00:00"/>
    <d v="1899-12-30T05:28:00"/>
    <d v="1899-12-30T06:43:00"/>
    <x v="231"/>
    <n v="617.00000000000011"/>
    <m/>
    <s v="wed"/>
    <m/>
    <m/>
  </r>
  <r>
    <x v="597"/>
    <s v="Wednesday"/>
    <x v="33"/>
    <x v="8"/>
    <s v="Week 2"/>
    <d v="1899-12-30T22:00:00"/>
    <d v="1899-12-30T06:10:00"/>
    <d v="1899-12-30T06:52:00"/>
    <x v="347"/>
    <n v="655.00000000000011"/>
    <m/>
    <s v="thu"/>
    <m/>
    <m/>
  </r>
  <r>
    <x v="598"/>
    <s v="Thursday"/>
    <x v="33"/>
    <x v="8"/>
    <s v="Week 2"/>
    <d v="1899-12-30T22:00:00"/>
    <d v="1899-12-30T05:28:00"/>
    <d v="1899-12-30T07:03:00"/>
    <x v="65"/>
    <n v="573"/>
    <m/>
    <s v="fri"/>
    <m/>
    <m/>
  </r>
  <r>
    <x v="599"/>
    <s v="Friday"/>
    <x v="33"/>
    <x v="8"/>
    <s v="Week 2"/>
    <d v="1899-12-30T22:00:00"/>
    <d v="1899-12-30T03:55:00"/>
    <d v="1899-12-30T04:31:00"/>
    <x v="226"/>
    <n v="519.00000000000011"/>
    <m/>
    <s v="sat"/>
    <m/>
    <m/>
  </r>
  <r>
    <x v="600"/>
    <s v="Saturday"/>
    <x v="33"/>
    <x v="8"/>
    <s v="Week 2"/>
    <d v="1899-12-30T22:00:00"/>
    <d v="1899-12-30T05:59:00"/>
    <d v="1899-12-30T06:33:00"/>
    <x v="348"/>
    <n v="626"/>
    <m/>
    <s v="sun"/>
    <m/>
    <m/>
  </r>
  <r>
    <x v="601"/>
    <s v="Sunday"/>
    <x v="33"/>
    <x v="8"/>
    <s v="Week 2"/>
    <d v="1899-12-30T22:00:00"/>
    <d v="1899-12-30T04:34:00"/>
    <d v="1899-12-30T05:22:00"/>
    <x v="128"/>
    <n v="554"/>
    <m/>
    <s v="mon"/>
    <m/>
    <m/>
  </r>
  <r>
    <x v="602"/>
    <s v="Monday"/>
    <x v="34"/>
    <x v="8"/>
    <s v="Week 3"/>
    <d v="1899-12-30T22:00:00"/>
    <d v="1899-12-30T04:03:00"/>
    <d v="1899-12-30T04:46:00"/>
    <x v="282"/>
    <n v="512.99999999999989"/>
    <m/>
    <s v="tue"/>
    <m/>
    <m/>
  </r>
  <r>
    <x v="603"/>
    <s v="Tuesday"/>
    <x v="34"/>
    <x v="8"/>
    <s v="Week 3"/>
    <d v="1899-12-30T22:00:00"/>
    <d v="1899-12-30T03:40:00"/>
    <d v="1899-12-30T04:26:00"/>
    <x v="261"/>
    <n v="496.00000000000017"/>
    <m/>
    <s v="wed"/>
    <m/>
    <m/>
  </r>
  <r>
    <x v="604"/>
    <s v="Wednesday"/>
    <x v="34"/>
    <x v="8"/>
    <s v="Week 3"/>
    <d v="1899-12-30T22:00:00"/>
    <d v="1899-12-30T04:08:00"/>
    <d v="1899-12-30T05:03:00"/>
    <x v="71"/>
    <n v="528"/>
    <m/>
    <s v="thu"/>
    <m/>
    <m/>
  </r>
  <r>
    <x v="605"/>
    <s v="Thursday"/>
    <x v="34"/>
    <x v="8"/>
    <s v="Week 3"/>
    <d v="1899-12-30T22:00:00"/>
    <d v="1899-12-30T03:03:00"/>
    <d v="1899-12-30T03:43:00"/>
    <x v="158"/>
    <n v="459.99999999999994"/>
    <m/>
    <s v="fri"/>
    <m/>
    <m/>
  </r>
  <r>
    <x v="606"/>
    <s v="Friday"/>
    <x v="34"/>
    <x v="8"/>
    <s v="Week 3"/>
    <d v="1899-12-30T22:00:00"/>
    <d v="1899-12-30T04:33:00"/>
    <d v="1899-12-30T05:12:00"/>
    <x v="152"/>
    <n v="567.00000000000011"/>
    <m/>
    <s v="sat"/>
    <m/>
    <m/>
  </r>
  <r>
    <x v="607"/>
    <s v="Saturday"/>
    <x v="34"/>
    <x v="8"/>
    <s v="Week 3"/>
    <d v="1899-12-30T22:00:00"/>
    <d v="1899-12-30T03:37:00"/>
    <d v="1899-12-30T04:08:00"/>
    <x v="267"/>
    <n v="515.00000000000011"/>
    <m/>
    <s v="sun"/>
    <m/>
    <m/>
  </r>
  <r>
    <x v="608"/>
    <s v="Sunday"/>
    <x v="34"/>
    <x v="8"/>
    <s v="Week 3"/>
    <d v="1899-12-30T22:00:00"/>
    <d v="1899-12-30T05:24:00"/>
    <d v="1899-12-30T06:12:00"/>
    <x v="29"/>
    <n v="657.00000000000011"/>
    <m/>
    <s v="mon"/>
    <m/>
    <m/>
  </r>
  <r>
    <x v="609"/>
    <s v="Monday"/>
    <x v="35"/>
    <x v="8"/>
    <s v="Week 4"/>
    <d v="1899-12-30T22:00:00"/>
    <d v="1899-12-30T04:43:00"/>
    <d v="1899-12-30T05:29:00"/>
    <x v="284"/>
    <n v="585"/>
    <m/>
    <s v="tue"/>
    <m/>
    <m/>
  </r>
  <r>
    <x v="610"/>
    <s v="Tuesday"/>
    <x v="35"/>
    <x v="8"/>
    <s v="Week 4"/>
    <d v="1899-12-30T22:00:00"/>
    <d v="1899-12-30T05:59:00"/>
    <d v="1899-12-30T06:45:00"/>
    <x v="166"/>
    <n v="663"/>
    <m/>
    <s v="wed"/>
    <m/>
    <m/>
  </r>
  <r>
    <x v="611"/>
    <s v="Wednesday"/>
    <x v="35"/>
    <x v="8"/>
    <s v="Week 4"/>
    <d v="1899-12-30T22:00:00"/>
    <d v="1899-12-30T06:46:00"/>
    <d v="1899-12-30T07:37:00"/>
    <x v="349"/>
    <n v="692.99999999999989"/>
    <m/>
    <s v="thu"/>
    <m/>
    <m/>
  </r>
  <r>
    <x v="612"/>
    <s v="Thursday"/>
    <x v="35"/>
    <x v="8"/>
    <s v="Week 4"/>
    <d v="1899-12-30T22:00:00"/>
    <d v="1899-12-30T06:26:00"/>
    <d v="1899-12-30T07:15:00"/>
    <x v="350"/>
    <n v="851"/>
    <m/>
    <s v="fri"/>
    <m/>
    <m/>
  </r>
  <r>
    <x v="613"/>
    <s v="Friday"/>
    <x v="35"/>
    <x v="8"/>
    <s v="Week 4"/>
    <d v="1899-12-30T22:00:00"/>
    <d v="1899-12-30T05:11:00"/>
    <d v="1899-12-30T09:00:00"/>
    <x v="351"/>
    <n v="1179.0000000000002"/>
    <m/>
    <s v="sat"/>
    <m/>
    <m/>
  </r>
  <r>
    <x v="614"/>
    <s v="Saturday"/>
    <x v="35"/>
    <x v="8"/>
    <s v="Week 4"/>
    <d v="1899-12-30T22:00:00"/>
    <d v="1899-12-30T05:01:00"/>
    <d v="1899-12-30T05:47:00"/>
    <x v="287"/>
    <n v="572.00000000000011"/>
    <s v="Yes"/>
    <s v="sun"/>
    <m/>
    <m/>
  </r>
  <r>
    <x v="615"/>
    <s v="Sunday"/>
    <x v="35"/>
    <x v="8"/>
    <s v="Week 4"/>
    <d v="1899-12-30T22:00:00"/>
    <d v="1899-12-30T06:37:00"/>
    <d v="1899-12-30T07:23:00"/>
    <x v="352"/>
    <n v="682.00000000000011"/>
    <m/>
    <s v="mon"/>
    <m/>
    <m/>
  </r>
  <r>
    <x v="616"/>
    <s v="Monday"/>
    <x v="36"/>
    <x v="9"/>
    <s v="Week 1"/>
    <d v="1899-12-30T22:00:00"/>
    <d v="1899-12-30T04:46:00"/>
    <d v="1899-12-30T05:35:00"/>
    <x v="353"/>
    <n v="639.00000000000011"/>
    <m/>
    <s v="tue"/>
    <m/>
    <m/>
  </r>
  <r>
    <x v="617"/>
    <s v="Tuesday"/>
    <x v="36"/>
    <x v="9"/>
    <s v="Week 1"/>
    <d v="1899-12-30T22:00:00"/>
    <d v="1899-12-30T03:14:00"/>
    <d v="1899-12-30T03:57:00"/>
    <x v="354"/>
    <n v="821.00000000000011"/>
    <m/>
    <s v="wed"/>
    <m/>
    <m/>
  </r>
  <r>
    <x v="618"/>
    <s v="Wednesday"/>
    <x v="36"/>
    <x v="9"/>
    <s v="Week 1"/>
    <d v="1899-12-30T22:00:00"/>
    <d v="1899-12-30T03:07:00"/>
    <d v="1899-12-30T03:44:00"/>
    <x v="203"/>
    <n v="478.00000000000006"/>
    <m/>
    <s v="thu"/>
    <m/>
    <m/>
  </r>
  <r>
    <x v="619"/>
    <s v="Thursday"/>
    <x v="36"/>
    <x v="9"/>
    <s v="Week 1"/>
    <d v="1899-12-30T22:00:00"/>
    <d v="1899-12-30T03:27:00"/>
    <d v="1899-12-30T04:25:00"/>
    <x v="16"/>
    <n v="562"/>
    <m/>
    <s v="fri"/>
    <m/>
    <m/>
  </r>
  <r>
    <x v="620"/>
    <s v="Friday"/>
    <x v="36"/>
    <x v="9"/>
    <s v="Week 1"/>
    <d v="1899-12-30T22:00:00"/>
    <d v="1899-12-30T02:48:00"/>
    <d v="1899-12-30T03:22:00"/>
    <x v="355"/>
    <n v="532"/>
    <m/>
    <s v="sat"/>
    <m/>
    <m/>
  </r>
  <r>
    <x v="621"/>
    <s v="Saturday"/>
    <x v="36"/>
    <x v="9"/>
    <s v="Week 1"/>
    <d v="1899-12-30T22:00:00"/>
    <d v="1899-12-30T03:41:00"/>
    <d v="1899-12-30T04:05:00"/>
    <x v="356"/>
    <n v="581"/>
    <m/>
    <s v="sun"/>
    <m/>
    <m/>
  </r>
  <r>
    <x v="622"/>
    <s v="Sunday"/>
    <x v="36"/>
    <x v="9"/>
    <s v="Week 1"/>
    <d v="1899-12-30T22:00:00"/>
    <d v="1899-12-30T03:29:00"/>
    <d v="1899-12-30T03:54:00"/>
    <x v="50"/>
    <n v="465.00000000000011"/>
    <m/>
    <s v="mon"/>
    <m/>
    <m/>
  </r>
  <r>
    <x v="623"/>
    <s v="Monday"/>
    <x v="37"/>
    <x v="9"/>
    <s v="Week 2"/>
    <d v="1899-12-30T22:00:00"/>
    <d v="1899-12-30T03:04:00"/>
    <d v="1899-12-30T03:36:00"/>
    <x v="299"/>
    <n v="538"/>
    <m/>
    <s v="tue"/>
    <m/>
    <m/>
  </r>
  <r>
    <x v="624"/>
    <s v="Tuesday"/>
    <x v="37"/>
    <x v="9"/>
    <s v="Week 2"/>
    <d v="1899-12-30T22:00:00"/>
    <d v="1899-12-30T02:50:00"/>
    <d v="1899-12-30T03:23:00"/>
    <x v="308"/>
    <n v="506.00000000000011"/>
    <m/>
    <s v="wed"/>
    <m/>
    <m/>
  </r>
  <r>
    <x v="625"/>
    <s v="Wednesday"/>
    <x v="37"/>
    <x v="9"/>
    <s v="Week 2"/>
    <d v="1899-12-30T22:00:00"/>
    <d v="1899-12-30T04:03:00"/>
    <d v="1899-12-30T04:44:00"/>
    <x v="51"/>
    <n v="510.00000000000011"/>
    <m/>
    <s v="thu"/>
    <m/>
    <m/>
  </r>
  <r>
    <x v="626"/>
    <s v="Thursday"/>
    <x v="37"/>
    <x v="9"/>
    <s v="Week 2"/>
    <d v="1899-12-30T22:00:00"/>
    <d v="1899-12-30T02:52:00"/>
    <d v="1899-12-30T03:42:00"/>
    <x v="100"/>
    <n v="457.00000000000011"/>
    <m/>
    <s v="fri"/>
    <m/>
    <m/>
  </r>
  <r>
    <x v="627"/>
    <s v="Friday"/>
    <x v="37"/>
    <x v="9"/>
    <s v="Week 2"/>
    <d v="1899-12-30T22:00:00"/>
    <d v="1899-12-30T02:49:00"/>
    <d v="1899-12-30T04:22:00"/>
    <x v="63"/>
    <n v="650.00000000000011"/>
    <m/>
    <s v="sat"/>
    <m/>
    <m/>
  </r>
  <r>
    <x v="628"/>
    <s v="Saturday"/>
    <x v="37"/>
    <x v="9"/>
    <s v="Week 2"/>
    <d v="1899-12-30T22:00:00"/>
    <d v="1899-12-30T02:43:00"/>
    <d v="1899-12-30T03:03:00"/>
    <x v="171"/>
    <n v="447"/>
    <m/>
    <s v="sun"/>
    <m/>
    <m/>
  </r>
  <r>
    <x v="629"/>
    <s v="Sunday"/>
    <x v="37"/>
    <x v="9"/>
    <s v="Week 2"/>
    <d v="1899-12-30T22:00:00"/>
    <d v="1899-12-30T03:34:00"/>
    <d v="1899-12-30T03:58:00"/>
    <x v="176"/>
    <n v="466.00000000000011"/>
    <m/>
    <s v="mon"/>
    <m/>
    <m/>
  </r>
  <r>
    <x v="630"/>
    <s v="Monday"/>
    <x v="38"/>
    <x v="9"/>
    <s v="Week 3"/>
    <d v="1899-12-30T22:00:00"/>
    <d v="1899-12-30T02:50:00"/>
    <d v="1899-12-30T03:42:00"/>
    <x v="309"/>
    <n v="440.00000000000006"/>
    <s v="Yes"/>
    <s v="tue"/>
    <m/>
    <m/>
  </r>
  <r>
    <x v="631"/>
    <s v="Tuesday"/>
    <x v="38"/>
    <x v="9"/>
    <s v="Week 3"/>
    <d v="1899-12-30T22:00:00"/>
    <d v="1899-12-30T03:53:00"/>
    <d v="1899-12-30T04:41:00"/>
    <x v="53"/>
    <n v="504.99999999999994"/>
    <m/>
    <s v="wed"/>
    <m/>
    <m/>
  </r>
  <r>
    <x v="632"/>
    <s v="Wednesday"/>
    <x v="38"/>
    <x v="9"/>
    <s v="Week 3"/>
    <d v="1899-12-30T22:00:00"/>
    <d v="1899-12-30T03:09:00"/>
    <d v="1899-12-30T04:06:00"/>
    <x v="275"/>
    <n v="485.00000000000006"/>
    <m/>
    <s v="thu"/>
    <m/>
    <m/>
  </r>
  <r>
    <x v="633"/>
    <s v="Thursday"/>
    <x v="38"/>
    <x v="9"/>
    <s v="Week 3"/>
    <d v="1899-12-30T22:00:00"/>
    <d v="1899-12-30T02:46:00"/>
    <d v="1899-12-30T03:32:00"/>
    <x v="169"/>
    <n v="453.00000000000017"/>
    <m/>
    <s v="fri"/>
    <m/>
    <m/>
  </r>
  <r>
    <x v="634"/>
    <s v="Friday"/>
    <x v="38"/>
    <x v="9"/>
    <s v="Week 3"/>
    <d v="1899-12-30T22:00:00"/>
    <d v="1899-12-30T02:51:00"/>
    <d v="1899-12-30T03:18:00"/>
    <x v="169"/>
    <n v="453.00000000000017"/>
    <m/>
    <s v="sat"/>
    <m/>
    <m/>
  </r>
  <r>
    <x v="635"/>
    <s v="Saturday"/>
    <x v="38"/>
    <x v="9"/>
    <s v="Week 3"/>
    <d v="1899-12-30T22:00:00"/>
    <d v="1899-12-30T02:47:00"/>
    <d v="1899-12-30T03:08:00"/>
    <x v="156"/>
    <n v="433.00000000000006"/>
    <m/>
    <s v="sun"/>
    <m/>
    <m/>
  </r>
  <r>
    <x v="636"/>
    <s v="Sunday"/>
    <x v="38"/>
    <x v="9"/>
    <s v="Week 3"/>
    <d v="1899-12-30T22:00:00"/>
    <d v="1899-12-30T03:36:00"/>
    <d v="1899-12-30T04:22:00"/>
    <x v="42"/>
    <n v="474.00000000000006"/>
    <m/>
    <s v="mon"/>
    <m/>
    <m/>
  </r>
  <r>
    <x v="637"/>
    <s v="Monday"/>
    <x v="39"/>
    <x v="9"/>
    <s v="Week 4"/>
    <d v="1899-12-30T22:00:00"/>
    <d v="1899-12-30T02:45:00"/>
    <d v="1899-12-30T03:31:00"/>
    <x v="100"/>
    <n v="457.00000000000011"/>
    <m/>
    <s v="tue"/>
    <m/>
    <m/>
  </r>
  <r>
    <x v="638"/>
    <s v="Tuesday"/>
    <x v="39"/>
    <x v="9"/>
    <s v="Week 4"/>
    <d v="1899-12-30T22:00:00"/>
    <d v="1899-12-30T04:51:00"/>
    <d v="1899-12-30T05:37:00"/>
    <x v="49"/>
    <n v="555.00000000000011"/>
    <m/>
    <s v="wed"/>
    <m/>
    <m/>
  </r>
  <r>
    <x v="639"/>
    <s v="Wednesday"/>
    <x v="39"/>
    <x v="9"/>
    <s v="Week 4"/>
    <d v="1899-12-30T22:00:00"/>
    <d v="1899-12-30T08:03:00"/>
    <d v="1899-12-30T08:05:00"/>
    <x v="357"/>
    <n v="755"/>
    <s v="Yes"/>
    <s v="thu"/>
    <m/>
    <m/>
  </r>
  <r>
    <x v="640"/>
    <s v="Thursday"/>
    <x v="39"/>
    <x v="9"/>
    <s v="Week 4"/>
    <d v="1899-12-30T22:00:00"/>
    <d v="1899-12-30T02:44:00"/>
    <d v="1899-12-30T03:36:00"/>
    <x v="69"/>
    <n v="450"/>
    <m/>
    <s v="fri"/>
    <m/>
    <m/>
  </r>
  <r>
    <x v="641"/>
    <s v="Friday"/>
    <x v="39"/>
    <x v="9"/>
    <s v="Week 4"/>
    <d v="1899-12-30T22:00:00"/>
    <d v="1899-12-30T02:51:00"/>
    <d v="1899-12-30T03:22:00"/>
    <x v="165"/>
    <n v="454"/>
    <m/>
    <s v="sat"/>
    <m/>
    <m/>
  </r>
  <r>
    <x v="642"/>
    <s v="Saturday"/>
    <x v="39"/>
    <x v="9"/>
    <s v="Week 4"/>
    <d v="1899-12-30T22:00:00"/>
    <d v="1899-12-30T03:39:00"/>
    <d v="1899-12-30T04:07:00"/>
    <x v="171"/>
    <n v="447"/>
    <m/>
    <s v="sun"/>
    <m/>
    <m/>
  </r>
  <r>
    <x v="643"/>
    <s v="Sunday"/>
    <x v="39"/>
    <x v="9"/>
    <s v="Week 4"/>
    <d v="1899-12-30T22:00:00"/>
    <d v="1899-12-30T04:40:00"/>
    <d v="1899-12-30T05:29:00"/>
    <x v="40"/>
    <n v="536"/>
    <m/>
    <s v="mon"/>
    <m/>
    <m/>
  </r>
  <r>
    <x v="644"/>
    <s v="Monday"/>
    <x v="40"/>
    <x v="10"/>
    <s v="Week 1"/>
    <d v="1899-12-30T22:00:00"/>
    <d v="1899-12-30T03:27:00"/>
    <d v="1899-12-30T04:21:00"/>
    <x v="274"/>
    <n v="480"/>
    <s v="Yes"/>
    <s v="tue"/>
    <m/>
    <m/>
  </r>
  <r>
    <x v="645"/>
    <s v="Tuesday"/>
    <x v="40"/>
    <x v="10"/>
    <s v="Week 1"/>
    <d v="1899-12-30T22:00:00"/>
    <d v="1899-12-30T02:41:00"/>
    <d v="1899-12-30T03:14:00"/>
    <x v="358"/>
    <n v="381.00000000000011"/>
    <m/>
    <s v="wed"/>
    <m/>
    <m/>
  </r>
  <r>
    <x v="646"/>
    <s v="Wednesday"/>
    <x v="40"/>
    <x v="10"/>
    <s v="Week 1"/>
    <d v="1899-12-30T22:00:00"/>
    <d v="1899-12-30T02:40:00"/>
    <d v="1899-12-30T03:12:00"/>
    <x v="159"/>
    <n v="434.00000000000006"/>
    <m/>
    <s v="thu"/>
    <m/>
    <m/>
  </r>
  <r>
    <x v="647"/>
    <s v="Thursday"/>
    <x v="40"/>
    <x v="10"/>
    <s v="Week 1"/>
    <d v="1899-12-30T22:00:00"/>
    <d v="1899-12-30T02:40:00"/>
    <d v="1899-12-30T06:56:00"/>
    <x v="359"/>
    <n v="667"/>
    <m/>
    <s v="fri"/>
    <m/>
    <m/>
  </r>
  <r>
    <x v="648"/>
    <s v="Friday"/>
    <x v="40"/>
    <x v="10"/>
    <s v="Week 1"/>
    <d v="1899-12-30T22:00:00"/>
    <d v="1899-12-30T02:51:00"/>
    <d v="1899-12-30T03:19:00"/>
    <x v="177"/>
    <n v="444"/>
    <m/>
    <s v="sat"/>
    <m/>
    <m/>
  </r>
  <r>
    <x v="649"/>
    <s v="Saturday"/>
    <x v="40"/>
    <x v="10"/>
    <s v="Week 1"/>
    <d v="1899-12-30T22:00:00"/>
    <d v="1899-12-30T05:28:00"/>
    <d v="1899-12-30T06:16:00"/>
    <x v="360"/>
    <n v="610.00000000000011"/>
    <m/>
    <s v="sun"/>
    <m/>
    <m/>
  </r>
  <r>
    <x v="650"/>
    <s v="Sunday"/>
    <x v="40"/>
    <x v="10"/>
    <s v="Week 1"/>
    <d v="1899-12-30T22:00:00"/>
    <d v="1899-12-30T03:27:00"/>
    <d v="1899-12-30T04:13:00"/>
    <x v="142"/>
    <n v="464.00000000000011"/>
    <m/>
    <s v="mon"/>
    <m/>
    <m/>
  </r>
  <r>
    <x v="651"/>
    <s v="Monday"/>
    <x v="41"/>
    <x v="10"/>
    <s v="Week 2"/>
    <d v="1899-12-30T22:00:00"/>
    <d v="1899-12-30T02:45:00"/>
    <d v="1899-12-30T03:18:00"/>
    <x v="219"/>
    <n v="452"/>
    <m/>
    <s v="tue"/>
    <m/>
    <m/>
  </r>
  <r>
    <x v="652"/>
    <s v="Tuesday"/>
    <x v="41"/>
    <x v="10"/>
    <s v="Week 2"/>
    <d v="1899-12-30T22:00:00"/>
    <d v="1899-12-30T03:06:00"/>
    <d v="1899-12-30T03:51:00"/>
    <x v="184"/>
    <n v="468.00000000000011"/>
    <m/>
    <s v="wed"/>
    <m/>
    <m/>
  </r>
  <r>
    <x v="653"/>
    <s v="Wednesday"/>
    <x v="41"/>
    <x v="10"/>
    <s v="Week 2"/>
    <d v="1899-12-30T22:00:00"/>
    <d v="1899-12-30T02:43:00"/>
    <d v="1899-12-30T03:25:00"/>
    <x v="178"/>
    <n v="446"/>
    <m/>
    <s v="thu"/>
    <m/>
    <m/>
  </r>
  <r>
    <x v="654"/>
    <s v="Thursday"/>
    <x v="41"/>
    <x v="10"/>
    <s v="Week 2"/>
    <d v="1899-12-30T22:00:00"/>
    <d v="1899-12-30T02:42:00"/>
    <d v="1899-12-30T03:28:00"/>
    <x v="228"/>
    <n v="442"/>
    <m/>
    <s v="fri"/>
    <m/>
    <m/>
  </r>
  <r>
    <x v="655"/>
    <s v="Friday"/>
    <x v="41"/>
    <x v="10"/>
    <s v="Week 2"/>
    <d v="1899-12-30T22:00:00"/>
    <d v="1899-12-30T02:49:00"/>
    <d v="1899-12-30T07:32:00"/>
    <x v="361"/>
    <n v="723.00000000000011"/>
    <m/>
    <s v="sat"/>
    <m/>
    <m/>
  </r>
  <r>
    <x v="656"/>
    <s v="Saturday"/>
    <x v="41"/>
    <x v="10"/>
    <s v="Week 2"/>
    <d v="1899-12-30T22:00:00"/>
    <d v="1899-12-30T04:07:00"/>
    <d v="1899-12-30T04:29:00"/>
    <x v="229"/>
    <n v="524"/>
    <m/>
    <s v="sun"/>
    <m/>
    <m/>
  </r>
  <r>
    <x v="657"/>
    <s v="Sunday"/>
    <x v="41"/>
    <x v="10"/>
    <s v="Week 2"/>
    <d v="1899-12-30T22:00:00"/>
    <d v="1899-12-30T03:38:00"/>
    <d v="1899-12-30T04:27:00"/>
    <x v="42"/>
    <n v="474.00000000000006"/>
    <m/>
    <s v="mon"/>
    <m/>
    <m/>
  </r>
  <r>
    <x v="658"/>
    <s v="Monday"/>
    <x v="42"/>
    <x v="10"/>
    <s v="Week 3"/>
    <d v="1899-12-30T22:00:00"/>
    <d v="1899-12-30T02:54:00"/>
    <d v="1899-12-30T04:13:00"/>
    <x v="316"/>
    <n v="504.00000000000011"/>
    <m/>
    <s v="tue"/>
    <m/>
    <m/>
  </r>
  <r>
    <x v="659"/>
    <s v="Tuesday"/>
    <x v="42"/>
    <x v="10"/>
    <s v="Week 3"/>
    <d v="1899-12-30T22:00:00"/>
    <d v="1899-12-30T02:54:00"/>
    <d v="1899-12-30T03:33:00"/>
    <x v="56"/>
    <n v="461.00000000000011"/>
    <m/>
    <s v="wed"/>
    <m/>
    <m/>
  </r>
  <r>
    <x v="660"/>
    <s v="Wednesday"/>
    <x v="42"/>
    <x v="10"/>
    <s v="Week 3"/>
    <d v="1899-12-30T22:00:00"/>
    <d v="1899-12-30T04:01:00"/>
    <d v="1899-12-30T04:44:00"/>
    <x v="362"/>
    <n v="527.00000000000011"/>
    <m/>
    <s v="thu"/>
    <m/>
    <m/>
  </r>
  <r>
    <x v="661"/>
    <s v="Thursday"/>
    <x v="42"/>
    <x v="10"/>
    <s v="Week 3"/>
    <d v="1899-12-30T22:00:00"/>
    <d v="1899-12-30T02:51:00"/>
    <d v="1899-12-30T05:48:00"/>
    <x v="363"/>
    <n v="612.00000000000011"/>
    <m/>
    <s v="fri"/>
    <m/>
    <m/>
  </r>
  <r>
    <x v="662"/>
    <s v="Friday"/>
    <x v="42"/>
    <x v="10"/>
    <s v="Week 3"/>
    <d v="1899-12-30T22:00:00"/>
    <d v="1899-12-30T02:45:00"/>
    <d v="1899-12-30T05:55:00"/>
    <x v="154"/>
    <n v="618"/>
    <m/>
    <s v="sat"/>
    <m/>
    <m/>
  </r>
  <r>
    <x v="663"/>
    <s v="Saturday"/>
    <x v="42"/>
    <x v="10"/>
    <s v="Week 3"/>
    <d v="1899-12-30T22:00:00"/>
    <d v="1899-12-30T03:03:00"/>
    <d v="1899-12-30T03:28:00"/>
    <x v="47"/>
    <n v="471.00000000000011"/>
    <m/>
    <s v="sun"/>
    <m/>
    <m/>
  </r>
  <r>
    <x v="664"/>
    <s v="Sunday"/>
    <x v="42"/>
    <x v="10"/>
    <s v="Week 3"/>
    <d v="1899-12-30T22:00:00"/>
    <d v="1899-12-30T03:36:00"/>
    <d v="1899-12-30T04:22:00"/>
    <x v="252"/>
    <n v="475.00000000000006"/>
    <m/>
    <s v="mon"/>
    <m/>
    <m/>
  </r>
  <r>
    <x v="665"/>
    <s v="Monday"/>
    <x v="43"/>
    <x v="10"/>
    <s v="Week 4"/>
    <d v="1899-12-30T22:00:00"/>
    <d v="1899-12-30T02:52:00"/>
    <d v="1899-12-30T03:41:00"/>
    <x v="178"/>
    <n v="446"/>
    <m/>
    <s v="tue"/>
    <m/>
    <m/>
  </r>
  <r>
    <x v="666"/>
    <s v="Tuesday"/>
    <x v="43"/>
    <x v="10"/>
    <s v="Week 4"/>
    <d v="1899-12-30T22:00:00"/>
    <d v="1899-12-30T02:58:00"/>
    <d v="1899-12-30T03:45:00"/>
    <x v="243"/>
    <n v="483.00000000000006"/>
    <m/>
    <s v="wed"/>
    <m/>
    <m/>
  </r>
  <r>
    <x v="667"/>
    <s v="Wednesday"/>
    <x v="43"/>
    <x v="10"/>
    <s v="Week 4"/>
    <d v="1899-12-30T22:00:00"/>
    <d v="1899-12-30T03:13:00"/>
    <d v="1899-12-30T04:02:00"/>
    <x v="245"/>
    <n v="456"/>
    <m/>
    <s v="thu"/>
    <m/>
    <m/>
  </r>
  <r>
    <x v="668"/>
    <s v="Thursday"/>
    <x v="43"/>
    <x v="10"/>
    <s v="Week 4"/>
    <d v="1899-12-30T22:00:00"/>
    <d v="1899-12-30T02:52:00"/>
    <d v="1899-12-30T03:41:00"/>
    <x v="213"/>
    <n v="482.00000000000011"/>
    <m/>
    <s v="fri"/>
    <m/>
    <m/>
  </r>
  <r>
    <x v="669"/>
    <s v="Friday"/>
    <x v="43"/>
    <x v="10"/>
    <s v="Week 4"/>
    <d v="1899-12-30T22:00:00"/>
    <d v="1899-12-30T02:47:00"/>
    <d v="1899-12-30T03:12:00"/>
    <x v="188"/>
    <n v="448"/>
    <m/>
    <s v="sat"/>
    <m/>
    <m/>
  </r>
  <r>
    <x v="670"/>
    <s v="Saturday"/>
    <x v="43"/>
    <x v="10"/>
    <s v="Week 4"/>
    <d v="1899-12-30T22:00:00"/>
    <d v="1899-12-30T03:51:00"/>
    <d v="1899-12-30T04:10:00"/>
    <x v="68"/>
    <n v="461.99999999999994"/>
    <m/>
    <s v="sun"/>
    <m/>
    <m/>
  </r>
  <r>
    <x v="671"/>
    <s v="Sunday"/>
    <x v="43"/>
    <x v="10"/>
    <s v="Week 4"/>
    <d v="1899-12-30T22:00:00"/>
    <d v="1899-12-30T04:51:00"/>
    <d v="1899-12-30T05:40:00"/>
    <x v="18"/>
    <n v="546"/>
    <m/>
    <s v="mon"/>
    <m/>
    <m/>
  </r>
  <r>
    <x v="672"/>
    <s v="Monday"/>
    <x v="44"/>
    <x v="11"/>
    <s v="Week 1"/>
    <d v="1899-12-30T22:00:00"/>
    <d v="1899-12-30T03:27:00"/>
    <d v="1899-12-30T04:18:00"/>
    <x v="7"/>
    <n v="469.00000000000011"/>
    <m/>
    <s v="tue"/>
    <m/>
    <m/>
  </r>
  <r>
    <x v="673"/>
    <s v="Tuesday"/>
    <x v="44"/>
    <x v="11"/>
    <s v="Week 1"/>
    <d v="1899-12-30T22:00:00"/>
    <d v="1899-12-30T03:18:00"/>
    <d v="1899-12-30T03:57:00"/>
    <x v="25"/>
    <n v="491"/>
    <m/>
    <s v="wed"/>
    <m/>
    <m/>
  </r>
  <r>
    <x v="674"/>
    <s v="Wednesday"/>
    <x v="44"/>
    <x v="11"/>
    <s v="Week 1"/>
    <d v="1899-12-30T22:00:00"/>
    <d v="1899-12-30T02:46:00"/>
    <d v="1899-12-30T03:38:00"/>
    <x v="106"/>
    <n v="463.00000000000011"/>
    <m/>
    <s v="thu"/>
    <m/>
    <m/>
  </r>
  <r>
    <x v="675"/>
    <s v="Thursday"/>
    <x v="44"/>
    <x v="11"/>
    <s v="Week 1"/>
    <d v="1899-12-30T22:00:00"/>
    <d v="1899-12-30T03:00:00"/>
    <d v="1899-12-30T03:37:00"/>
    <x v="194"/>
    <n v="484"/>
    <m/>
    <s v="fri"/>
    <m/>
    <m/>
  </r>
  <r>
    <x v="676"/>
    <s v="Friday"/>
    <x v="44"/>
    <x v="11"/>
    <s v="Week 1"/>
    <d v="1899-12-30T22:00:00"/>
    <d v="1899-12-30T03:03:00"/>
    <d v="1899-12-30T16:50:00"/>
    <x v="45"/>
    <n v="477.00000000000006"/>
    <m/>
    <s v="sat"/>
    <m/>
    <m/>
  </r>
  <r>
    <x v="677"/>
    <s v="Saturday"/>
    <x v="44"/>
    <x v="11"/>
    <s v="Week 1"/>
    <d v="1899-12-30T22:00:00"/>
    <d v="1899-12-30T05:29:00"/>
    <d v="1899-12-30T05:50:00"/>
    <x v="16"/>
    <n v="562"/>
    <m/>
    <s v="sun"/>
    <m/>
    <m/>
  </r>
  <r>
    <x v="678"/>
    <s v="Sunday"/>
    <x v="44"/>
    <x v="11"/>
    <s v="Week 1"/>
    <d v="1899-12-30T22:00:00"/>
    <d v="1899-12-30T03:33:00"/>
    <d v="1899-12-30T04:46:00"/>
    <x v="252"/>
    <n v="475.00000000000006"/>
    <m/>
    <s v="mon"/>
    <m/>
    <m/>
  </r>
  <r>
    <x v="679"/>
    <s v="Monday"/>
    <x v="45"/>
    <x v="11"/>
    <s v="Week 2"/>
    <d v="1899-12-30T22:00:00"/>
    <d v="1899-12-30T03:01:00"/>
    <d v="1899-12-30T03:36:00"/>
    <x v="164"/>
    <n v="467.00000000000011"/>
    <m/>
    <s v="tue"/>
    <m/>
    <m/>
  </r>
  <r>
    <x v="680"/>
    <s v="Tuesday"/>
    <x v="45"/>
    <x v="11"/>
    <s v="Week 2"/>
    <d v="1899-12-30T22:00:00"/>
    <d v="1899-12-30T02:47:00"/>
    <d v="1899-12-30T05:24:00"/>
    <x v="364"/>
    <n v="1097"/>
    <m/>
    <s v="wed"/>
    <m/>
    <m/>
  </r>
  <r>
    <x v="681"/>
    <s v="Wednesday"/>
    <x v="45"/>
    <x v="11"/>
    <s v="Week 2"/>
    <d v="1899-12-30T22:00:00"/>
    <d v="1899-12-30T02:50:00"/>
    <d v="1899-12-30T05:57:00"/>
    <x v="365"/>
    <n v="714"/>
    <s v="Yes"/>
    <s v="thu"/>
    <m/>
    <m/>
  </r>
  <r>
    <x v="682"/>
    <s v="Thursday"/>
    <x v="45"/>
    <x v="11"/>
    <s v="Week 2"/>
    <d v="1899-12-30T22:00:00"/>
    <d v="1899-12-30T02:47:00"/>
    <d v="1899-12-30T03:56:00"/>
    <x v="0"/>
    <n v="490.00000000000006"/>
    <m/>
    <s v="fri"/>
    <m/>
    <m/>
  </r>
  <r>
    <x v="683"/>
    <s v="Friday"/>
    <x v="45"/>
    <x v="11"/>
    <s v="Week 2"/>
    <d v="1899-12-30T22:00:00"/>
    <d v="1899-12-30T03:02:00"/>
    <d v="1899-12-30T03:54:00"/>
    <x v="47"/>
    <n v="471.00000000000011"/>
    <m/>
    <s v="sat"/>
    <m/>
    <m/>
  </r>
  <r>
    <x v="684"/>
    <s v="Saturday"/>
    <x v="45"/>
    <x v="11"/>
    <s v="Week 2"/>
    <d v="1899-12-30T22:00:00"/>
    <d v="1899-12-30T02:56:00"/>
    <d v="1899-12-30T03:18:00"/>
    <x v="69"/>
    <n v="450"/>
    <m/>
    <s v="sun"/>
    <m/>
    <m/>
  </r>
  <r>
    <x v="685"/>
    <s v="Sunday"/>
    <x v="45"/>
    <x v="11"/>
    <s v="Week 2"/>
    <d v="1899-12-30T22:00:00"/>
    <d v="1899-12-30T04:04:00"/>
    <d v="1899-12-30T04:52:00"/>
    <x v="40"/>
    <n v="536"/>
    <m/>
    <s v="mon"/>
    <m/>
    <m/>
  </r>
  <r>
    <x v="686"/>
    <s v="Monday"/>
    <x v="46"/>
    <x v="11"/>
    <s v="Week 3"/>
    <d v="1899-12-30T22:00:00"/>
    <d v="1899-12-30T05:08:00"/>
    <d v="1899-12-30T06:12:00"/>
    <x v="36"/>
    <n v="600.00000000000011"/>
    <m/>
    <s v="tue"/>
    <m/>
    <m/>
  </r>
  <r>
    <x v="687"/>
    <s v="Tuesday"/>
    <x v="46"/>
    <x v="11"/>
    <s v="Week 3"/>
    <d v="1899-12-30T22:00:00"/>
    <d v="1899-12-30T03:02:00"/>
    <d v="1899-12-30T03:44:00"/>
    <x v="46"/>
    <n v="502.00000000000011"/>
    <m/>
    <s v="wed"/>
    <m/>
    <m/>
  </r>
  <r>
    <x v="688"/>
    <s v="Wednesday"/>
    <x v="46"/>
    <x v="11"/>
    <s v="Week 3"/>
    <d v="1899-12-30T22:00:00"/>
    <d v="1899-12-30T02:50:00"/>
    <d v="1899-12-30T03:50:00"/>
    <x v="100"/>
    <n v="457.00000000000011"/>
    <m/>
    <s v="thu"/>
    <m/>
    <m/>
  </r>
  <r>
    <x v="689"/>
    <s v="Thursday"/>
    <x v="46"/>
    <x v="11"/>
    <s v="Week 3"/>
    <d v="1899-12-30T22:00:00"/>
    <d v="1899-12-30T02:52:00"/>
    <d v="1899-12-30T03:22:00"/>
    <x v="169"/>
    <n v="453.00000000000017"/>
    <m/>
    <s v="fri"/>
    <m/>
    <m/>
  </r>
  <r>
    <x v="690"/>
    <s v="Friday"/>
    <x v="46"/>
    <x v="11"/>
    <s v="Week 3"/>
    <d v="1899-12-30T22:00:00"/>
    <d v="1899-12-30T03:44:00"/>
    <d v="1899-12-30T04:14:00"/>
    <x v="41"/>
    <n v="500.00000000000011"/>
    <m/>
    <s v="sat"/>
    <m/>
    <m/>
  </r>
  <r>
    <x v="691"/>
    <s v="Saturday"/>
    <x v="46"/>
    <x v="11"/>
    <s v="Week 3"/>
    <d v="1899-12-30T22:00:00"/>
    <d v="1899-12-30T03:46:00"/>
    <d v="1899-12-30T04:08:00"/>
    <x v="316"/>
    <n v="504.00000000000011"/>
    <m/>
    <s v="sun"/>
    <m/>
    <m/>
  </r>
  <r>
    <x v="692"/>
    <s v="Sunday"/>
    <x v="46"/>
    <x v="11"/>
    <s v="Week 3"/>
    <d v="1899-12-30T22:00:00"/>
    <d v="1899-12-30T04:09:00"/>
    <d v="1899-12-30T04:55:00"/>
    <x v="13"/>
    <n v="506.99999999999994"/>
    <m/>
    <s v="mon"/>
    <m/>
    <m/>
  </r>
  <r>
    <x v="693"/>
    <s v="Monday"/>
    <x v="47"/>
    <x v="11"/>
    <s v="Week 4"/>
    <d v="1899-12-30T22:00:00"/>
    <d v="1899-12-30T02:41:00"/>
    <d v="1899-12-30T03:30:00"/>
    <x v="177"/>
    <n v="444"/>
    <m/>
    <s v="tue"/>
    <m/>
    <m/>
  </r>
  <r>
    <x v="694"/>
    <s v="Tuesday"/>
    <x v="47"/>
    <x v="11"/>
    <s v="Week 4"/>
    <d v="1899-12-30T22:00:00"/>
    <d v="1899-12-30T02:50:00"/>
    <d v="1899-12-30T03:39:00"/>
    <x v="165"/>
    <n v="454"/>
    <m/>
    <s v="wed"/>
    <m/>
    <m/>
  </r>
  <r>
    <x v="695"/>
    <s v="Wednesday"/>
    <x v="47"/>
    <x v="11"/>
    <s v="Week 4"/>
    <d v="1899-12-30T22:00:00"/>
    <d v="1899-12-30T03:09:00"/>
    <d v="1899-12-30T03:58:00"/>
    <x v="69"/>
    <n v="450"/>
    <m/>
    <s v="thu"/>
    <m/>
    <m/>
  </r>
  <r>
    <x v="696"/>
    <s v="Thursday"/>
    <x v="47"/>
    <x v="11"/>
    <s v="Week 4"/>
    <d v="1899-12-30T22:00:00"/>
    <d v="1899-12-30T02:46:00"/>
    <d v="1899-12-30T03:40:00"/>
    <x v="170"/>
    <n v="449"/>
    <m/>
    <s v="fri"/>
    <m/>
    <m/>
  </r>
  <r>
    <x v="697"/>
    <s v="Friday"/>
    <x v="47"/>
    <x v="11"/>
    <s v="Week 4"/>
    <d v="1899-12-30T22:00:00"/>
    <d v="1899-12-30T02:50:00"/>
    <d v="1899-12-30T03:17:00"/>
    <x v="205"/>
    <n v="459.00000000000011"/>
    <m/>
    <s v="sat"/>
    <m/>
    <m/>
  </r>
  <r>
    <x v="698"/>
    <s v="Saturday"/>
    <x v="47"/>
    <x v="11"/>
    <s v="Week 4"/>
    <d v="1899-12-30T22:00:00"/>
    <d v="1899-12-30T04:44:00"/>
    <d v="1899-12-30T05:11:00"/>
    <x v="366"/>
    <n v="541.00000000000011"/>
    <m/>
    <s v="sun"/>
    <m/>
    <m/>
  </r>
  <r>
    <x v="699"/>
    <s v="Sunday"/>
    <x v="47"/>
    <x v="11"/>
    <s v="Week 4"/>
    <d v="1899-12-30T22:00:00"/>
    <d v="1899-12-30T04:43:00"/>
    <d v="1899-12-30T05:35:00"/>
    <x v="367"/>
    <n v="549.00000000000011"/>
    <m/>
    <s v="mon"/>
    <m/>
    <m/>
  </r>
  <r>
    <x v="700"/>
    <s v="Monday"/>
    <x v="48"/>
    <x v="12"/>
    <s v="Week 1"/>
    <d v="1899-12-30T22:00:00"/>
    <d v="1899-12-30T03:28:00"/>
    <d v="1899-12-30T04:21:00"/>
    <x v="303"/>
    <n v="525"/>
    <m/>
    <s v="tue"/>
    <m/>
    <m/>
  </r>
  <r>
    <x v="701"/>
    <s v="Tuesday"/>
    <x v="48"/>
    <x v="12"/>
    <s v="Week 1"/>
    <d v="1899-12-30T22:00:00"/>
    <d v="1899-12-30T03:33:00"/>
    <d v="1899-12-30T04:06:00"/>
    <x v="53"/>
    <n v="504.99999999999994"/>
    <m/>
    <s v="wed"/>
    <m/>
    <m/>
  </r>
  <r>
    <x v="702"/>
    <s v="Wednesday"/>
    <x v="48"/>
    <x v="12"/>
    <s v="Week 1"/>
    <d v="1899-12-30T22:00:00"/>
    <d v="1899-12-30T02:47:00"/>
    <d v="1899-12-30T03:23:00"/>
    <x v="169"/>
    <n v="453.00000000000017"/>
    <m/>
    <s v="thu"/>
    <m/>
    <m/>
  </r>
  <r>
    <x v="703"/>
    <s v="Thursday"/>
    <x v="48"/>
    <x v="12"/>
    <s v="Week 1"/>
    <d v="1899-12-30T22:00:00"/>
    <d v="1899-12-30T02:49:00"/>
    <d v="1899-12-30T03:20:00"/>
    <x v="100"/>
    <n v="457.00000000000011"/>
    <m/>
    <s v="fri"/>
    <m/>
    <m/>
  </r>
  <r>
    <x v="704"/>
    <s v="Friday"/>
    <x v="48"/>
    <x v="12"/>
    <s v="Week 1"/>
    <d v="1899-12-30T22:00:00"/>
    <d v="1899-12-30T02:46:00"/>
    <d v="1899-12-30T03:21:00"/>
    <x v="68"/>
    <n v="461.99999999999994"/>
    <m/>
    <s v="sat"/>
    <m/>
    <m/>
  </r>
  <r>
    <x v="705"/>
    <s v="Saturday"/>
    <x v="48"/>
    <x v="12"/>
    <s v="Week 1"/>
    <d v="1899-12-30T22:00:00"/>
    <d v="1899-12-30T02:51:00"/>
    <d v="1899-12-30T03:13:00"/>
    <x v="7"/>
    <n v="469.00000000000011"/>
    <m/>
    <s v="sun"/>
    <m/>
    <m/>
  </r>
  <r>
    <x v="706"/>
    <s v="Sunday"/>
    <x v="48"/>
    <x v="12"/>
    <s v="Week 1"/>
    <d v="1899-12-30T22:00:00"/>
    <d v="1899-12-30T03:39:00"/>
    <d v="1899-12-30T04:25:00"/>
    <x v="274"/>
    <n v="480"/>
    <m/>
    <s v="mon"/>
    <m/>
    <m/>
  </r>
  <r>
    <x v="707"/>
    <s v="Monday"/>
    <x v="49"/>
    <x v="12"/>
    <s v="Week 2"/>
    <d v="1899-12-30T22:00:00"/>
    <d v="1899-12-30T02:47:00"/>
    <d v="1899-12-30T03:56:00"/>
    <x v="157"/>
    <n v="458"/>
    <m/>
    <s v="tue"/>
    <m/>
    <m/>
  </r>
  <r>
    <x v="708"/>
    <s v="Tuesday"/>
    <x v="49"/>
    <x v="12"/>
    <s v="Week 2"/>
    <d v="1899-12-30T22:00:00"/>
    <d v="1899-12-30T05:14:00"/>
    <d v="1899-12-30T05:51:00"/>
    <x v="368"/>
    <n v="616"/>
    <m/>
    <s v="wed"/>
    <m/>
    <m/>
  </r>
  <r>
    <x v="709"/>
    <s v="Wednesday"/>
    <x v="49"/>
    <x v="12"/>
    <s v="Week 2"/>
    <d v="1899-12-30T22:00:00"/>
    <d v="1899-12-30T03:00:00"/>
    <d v="1899-12-30T03:34:00"/>
    <x v="250"/>
    <n v="476.00000000000006"/>
    <m/>
    <s v="thu"/>
    <m/>
    <m/>
  </r>
  <r>
    <x v="710"/>
    <s v="Thursday"/>
    <x v="49"/>
    <x v="12"/>
    <s v="Week 2"/>
    <d v="1899-12-30T22:00:00"/>
    <d v="1899-12-30T02:51:00"/>
    <d v="1899-12-30T03:57:00"/>
    <x v="158"/>
    <n v="459.99999999999994"/>
    <m/>
    <s v="fri"/>
    <m/>
    <m/>
  </r>
  <r>
    <x v="711"/>
    <s v="Friday"/>
    <x v="49"/>
    <x v="12"/>
    <s v="Week 2"/>
    <d v="1899-12-30T22:00:00"/>
    <d v="1899-12-30T06:06:00"/>
    <d v="1899-12-30T06:49:00"/>
    <x v="369"/>
    <n v="707.00000000000011"/>
    <m/>
    <s v="sat"/>
    <m/>
    <m/>
  </r>
  <r>
    <x v="712"/>
    <s v="Saturday"/>
    <x v="49"/>
    <x v="12"/>
    <s v="Week 2"/>
    <d v="1899-12-30T22:00:00"/>
    <d v="1899-12-30T03:22:00"/>
    <d v="1899-12-30T03:44:00"/>
    <x v="274"/>
    <n v="480"/>
    <m/>
    <s v="sun"/>
    <m/>
    <m/>
  </r>
  <r>
    <x v="713"/>
    <s v="Sunday"/>
    <x v="49"/>
    <x v="12"/>
    <s v="Week 2"/>
    <d v="1899-12-30T22:00:00"/>
    <d v="1899-12-30T03:54:00"/>
    <d v="1899-12-30T04:46:00"/>
    <x v="58"/>
    <n v="492.00000000000017"/>
    <m/>
    <s v="mon"/>
    <m/>
    <m/>
  </r>
  <r>
    <x v="714"/>
    <s v="Monday"/>
    <x v="50"/>
    <x v="12"/>
    <s v="Week 3"/>
    <d v="1899-12-30T22:00:00"/>
    <d v="1899-12-30T03:29:00"/>
    <d v="1899-12-30T04:20:00"/>
    <x v="5"/>
    <n v="495"/>
    <m/>
    <s v="tue"/>
    <m/>
    <m/>
  </r>
  <r>
    <x v="715"/>
    <s v="Tuesday"/>
    <x v="50"/>
    <x v="12"/>
    <s v="Week 3"/>
    <d v="1899-12-30T22:00:00"/>
    <d v="1899-12-30T03:01:00"/>
    <d v="1899-12-30T03:32:00"/>
    <x v="213"/>
    <n v="482.00000000000011"/>
    <m/>
    <s v="wed"/>
    <m/>
    <m/>
  </r>
  <r>
    <x v="716"/>
    <s v="Wednesday"/>
    <x v="50"/>
    <x v="12"/>
    <s v="Week 3"/>
    <d v="1899-12-30T22:00:00"/>
    <d v="1899-12-30T04:08:00"/>
    <d v="1899-12-30T04:42:00"/>
    <x v="370"/>
    <n v="533"/>
    <m/>
    <s v="thu"/>
    <m/>
    <m/>
  </r>
  <r>
    <x v="717"/>
    <s v="Thursday"/>
    <x v="50"/>
    <x v="12"/>
    <s v="Week 3"/>
    <d v="1899-12-30T22:00:00"/>
    <d v="1899-12-30T03:12:00"/>
    <d v="1899-12-30T03:40:00"/>
    <x v="243"/>
    <n v="483.00000000000006"/>
    <m/>
    <s v="fri"/>
    <m/>
    <m/>
  </r>
  <r>
    <x v="718"/>
    <s v="Friday"/>
    <x v="50"/>
    <x v="12"/>
    <s v="Week 3"/>
    <d v="1899-12-30T22:00:00"/>
    <d v="1899-12-30T03:47:00"/>
    <d v="1899-12-30T04:11:00"/>
    <x v="51"/>
    <n v="510.00000000000011"/>
    <m/>
    <s v="sat"/>
    <m/>
    <m/>
  </r>
  <r>
    <x v="719"/>
    <s v="Saturday"/>
    <x v="50"/>
    <x v="12"/>
    <s v="Week 3"/>
    <d v="1899-12-30T22:00:00"/>
    <d v="1899-12-30T04:51:00"/>
    <d v="1899-12-30T05:13:00"/>
    <x v="371"/>
    <n v="565.00000000000011"/>
    <m/>
    <s v="sun"/>
    <m/>
    <m/>
  </r>
  <r>
    <x v="720"/>
    <s v="Sunday"/>
    <x v="50"/>
    <x v="12"/>
    <s v="Week 3"/>
    <d v="1899-12-30T22:00:00"/>
    <d v="1899-12-30T03:54:00"/>
    <d v="1899-12-30T04:46:00"/>
    <x v="262"/>
    <n v="489"/>
    <m/>
    <s v="mon"/>
    <m/>
    <m/>
  </r>
  <r>
    <x v="721"/>
    <s v="Monday"/>
    <x v="51"/>
    <x v="12"/>
    <s v="Week 4"/>
    <d v="1899-12-30T22:00:00"/>
    <d v="1899-12-30T03:01:00"/>
    <d v="1899-12-30T03:53:00"/>
    <x v="56"/>
    <n v="461.00000000000011"/>
    <m/>
    <s v="tue"/>
    <m/>
    <m/>
  </r>
  <r>
    <x v="722"/>
    <s v="Tuesday"/>
    <x v="51"/>
    <x v="12"/>
    <s v="Week 4"/>
    <d v="1899-12-30T22:00:00"/>
    <d v="1899-12-30T02:51:00"/>
    <d v="1899-12-30T03:46:00"/>
    <x v="14"/>
    <n v="472.00000000000006"/>
    <m/>
    <s v="wed"/>
    <m/>
    <m/>
  </r>
  <r>
    <x v="723"/>
    <s v="Wednesday"/>
    <x v="51"/>
    <x v="12"/>
    <s v="Week 4"/>
    <d v="1899-12-30T22:00:00"/>
    <d v="1899-12-30T03:09:00"/>
    <d v="1899-12-30T05:57:00"/>
    <x v="372"/>
    <n v="914"/>
    <m/>
    <s v="thu"/>
    <m/>
    <m/>
  </r>
  <r>
    <x v="724"/>
    <s v="Thursday"/>
    <x v="51"/>
    <x v="12"/>
    <s v="Week 4"/>
    <d v="1899-12-30T22:00:00"/>
    <d v="1899-12-30T02:49:00"/>
    <d v="1899-12-30T03:41:00"/>
    <x v="188"/>
    <n v="448"/>
    <m/>
    <s v="fri"/>
    <m/>
    <m/>
  </r>
  <r>
    <x v="725"/>
    <s v="Friday"/>
    <x v="51"/>
    <x v="12"/>
    <s v="Week 4"/>
    <d v="1899-12-30T22:00:00"/>
    <d v="1899-12-30T02:52:00"/>
    <d v="1899-12-30T03:16:00"/>
    <x v="68"/>
    <n v="461.99999999999994"/>
    <m/>
    <s v="sat"/>
    <m/>
    <m/>
  </r>
  <r>
    <x v="726"/>
    <s v="Saturday"/>
    <x v="51"/>
    <x v="12"/>
    <s v="Week 4"/>
    <d v="1899-12-30T22:00:00"/>
    <d v="1899-12-30T03:54:00"/>
    <d v="1899-12-30T04:18:00"/>
    <x v="14"/>
    <n v="472.00000000000006"/>
    <m/>
    <s v="sun"/>
    <m/>
    <m/>
  </r>
  <r>
    <x v="727"/>
    <s v="Sunday"/>
    <x v="51"/>
    <x v="12"/>
    <s v="Week 4"/>
    <d v="1899-12-30T22:00:00"/>
    <d v="1899-12-30T05:02:00"/>
    <d v="1899-12-30T06:03:00"/>
    <x v="301"/>
    <n v="592.00000000000011"/>
    <m/>
    <s v="mon"/>
    <m/>
    <m/>
  </r>
  <r>
    <x v="728"/>
    <s v="Monday"/>
    <x v="0"/>
    <x v="0"/>
    <s v="Week 1"/>
    <d v="1899-12-30T22:00:00"/>
    <d v="1899-12-30T04:00:00"/>
    <d v="1899-12-30T06:49:00"/>
    <x v="229"/>
    <n v="524"/>
    <m/>
    <s v="Tuesday"/>
    <s v="INC3739308 - Unable to connect Informatica 10.2 HF2 - EDW"/>
    <s v="Data Integration Admin"/>
  </r>
  <r>
    <x v="729"/>
    <s v="Tuesday"/>
    <x v="0"/>
    <x v="0"/>
    <s v="Week 1"/>
    <d v="1899-12-30T22:00:00"/>
    <d v="1899-12-30T03:14:00"/>
    <d v="1899-12-30T03:43:00"/>
    <x v="194"/>
    <n v="484"/>
    <m/>
    <s v="Wednesday"/>
    <m/>
    <m/>
  </r>
  <r>
    <x v="730"/>
    <s v="Wednesday"/>
    <x v="0"/>
    <x v="0"/>
    <s v="Week 1"/>
    <d v="1899-12-30T22:00:00"/>
    <d v="1899-12-30T02:39:00"/>
    <d v="1899-12-30T03:05:00"/>
    <x v="81"/>
    <n v="503"/>
    <m/>
    <s v="Thursday"/>
    <m/>
    <m/>
  </r>
  <r>
    <x v="731"/>
    <s v="Thursday"/>
    <x v="0"/>
    <x v="0"/>
    <s v="Week 1"/>
    <d v="1899-12-30T22:00:00"/>
    <d v="1899-12-30T02:52:00"/>
    <d v="1899-12-30T03:19:00"/>
    <x v="205"/>
    <n v="459.00000000000011"/>
    <m/>
    <s v="Friday"/>
    <m/>
    <m/>
  </r>
  <r>
    <x v="732"/>
    <s v="Friday"/>
    <x v="0"/>
    <x v="0"/>
    <s v="Week 1"/>
    <d v="1899-12-30T22:00:00"/>
    <d v="1899-12-30T02:44:00"/>
    <d v="1899-12-30T03:10:00"/>
    <x v="159"/>
    <n v="434.00000000000006"/>
    <m/>
    <s v="Saturday"/>
    <m/>
    <m/>
  </r>
  <r>
    <x v="733"/>
    <s v="Saturday"/>
    <x v="0"/>
    <x v="0"/>
    <s v="Week 1"/>
    <d v="1899-12-30T22:00:00"/>
    <d v="1899-12-30T02:44:00"/>
    <d v="1899-12-30T03:03:00"/>
    <x v="170"/>
    <n v="449"/>
    <m/>
    <s v="Sunday"/>
    <m/>
    <m/>
  </r>
  <r>
    <x v="734"/>
    <s v="Sunday"/>
    <x v="0"/>
    <x v="0"/>
    <s v="Week 1"/>
    <d v="1899-12-30T22:00:00"/>
    <d v="1899-12-30T03:26:00"/>
    <d v="1899-12-30T03:47:00"/>
    <x v="7"/>
    <n v="469.00000000000011"/>
    <m/>
    <s v="Monday"/>
    <m/>
    <m/>
  </r>
  <r>
    <x v="735"/>
    <s v="Monday"/>
    <x v="1"/>
    <x v="0"/>
    <s v="Week 2"/>
    <d v="1899-12-30T22:00:00"/>
    <d v="1899-12-30T02:09:00"/>
    <d v="1899-12-30T02:34:00"/>
    <x v="313"/>
    <n v="406"/>
    <m/>
    <s v="Tuesday"/>
    <m/>
    <m/>
  </r>
  <r>
    <x v="736"/>
    <s v="Tuesday"/>
    <x v="1"/>
    <x v="0"/>
    <s v="Week 2"/>
    <d v="1899-12-30T22:00:00"/>
    <d v="1899-12-30T03:34:00"/>
    <d v="1899-12-30T04:01:00"/>
    <x v="316"/>
    <n v="504.00000000000011"/>
    <m/>
    <s v="Wednesday"/>
    <m/>
    <m/>
  </r>
  <r>
    <x v="737"/>
    <s v="Wednesday"/>
    <x v="1"/>
    <x v="0"/>
    <s v="Week 2"/>
    <d v="1899-12-30T22:00:00"/>
    <d v="1899-12-30T03:12:00"/>
    <d v="1899-12-30T03:43:00"/>
    <x v="373"/>
    <n v="702.00000000000011"/>
    <m/>
    <s v="Thursday"/>
    <s v="INC3754396 - Max. runtime of task ' WS_1000_MSTR_DATA_0100 (0127688029)' has been exceeded"/>
    <s v="Oracle - DB Administration"/>
  </r>
  <r>
    <x v="738"/>
    <s v="Thursday"/>
    <x v="1"/>
    <x v="0"/>
    <s v="Week 2"/>
    <d v="1899-12-30T22:00:00"/>
    <d v="1899-12-30T03:10:00"/>
    <d v="1899-12-30T06:08:00"/>
    <x v="374"/>
    <n v="949.99999999999989"/>
    <m/>
    <s v="Friday"/>
    <s v="INC3756258 - Max. runtime of task ' WS_1000_MSTR_DATA_0100 (0127827567)' has been exceeded"/>
    <s v="Oracle - DB Administration"/>
  </r>
  <r>
    <x v="739"/>
    <s v="Friday"/>
    <x v="1"/>
    <x v="0"/>
    <s v="Week 2"/>
    <d v="1899-12-30T22:00:00"/>
    <d v="1899-12-30T02:51:00"/>
    <d v="1899-12-30T03:19:00"/>
    <x v="375"/>
    <n v="1200"/>
    <m/>
    <s v="Saturday"/>
    <s v="INC3758080 - SAP_Master Has Not Completed.FYE - Carry Forward process"/>
    <s v="Business - FYE"/>
  </r>
  <r>
    <x v="740"/>
    <s v="Saturday"/>
    <x v="1"/>
    <x v="0"/>
    <s v="Week 2"/>
    <d v="1899-12-30T22:00:00"/>
    <d v="1899-12-30T02:48:00"/>
    <d v="1899-12-30T03:12:00"/>
    <x v="188"/>
    <n v="448"/>
    <m/>
    <s v="Sunday"/>
    <m/>
    <m/>
  </r>
  <r>
    <x v="741"/>
    <s v="Sunday"/>
    <x v="1"/>
    <x v="0"/>
    <s v="Week 2"/>
    <d v="1899-12-30T22:00:00"/>
    <d v="1899-12-30T04:08:00"/>
    <d v="1899-12-30T05:00:00"/>
    <x v="298"/>
    <n v="499"/>
    <m/>
    <s v="Monday"/>
    <s v="INC3759579 - Task ' SAP138_ARPOST_CHECK_BATCH/0128194301' in 'JOBP.SAPINTG.FICA.CHK_BATCH/0128192319' has aborted."/>
    <s v="Finance Merchandise Accounting Solutions AP/AR"/>
  </r>
  <r>
    <x v="742"/>
    <s v="Monday"/>
    <x v="2"/>
    <x v="0"/>
    <s v="Week 3"/>
    <d v="1899-12-30T22:00:00"/>
    <d v="1899-12-30T04:11:00"/>
    <d v="1899-12-30T05:03:00"/>
    <x v="243"/>
    <n v="483.00000000000006"/>
    <m/>
    <s v="Tuesday"/>
    <s v="INC3761851 - 'SAP936_SALES_ABAP (128385788)' in  'JOBP.SAPINTG.APAR.SAP936_SALES' extremely long running "/>
    <s v="Finance Materials Management"/>
  </r>
  <r>
    <x v="743"/>
    <s v="Tuesday"/>
    <x v="2"/>
    <x v="0"/>
    <s v="Week 3"/>
    <d v="1899-12-30T22:00:00"/>
    <d v="1899-12-30T02:56:00"/>
    <d v="1899-12-30T03:26:00"/>
    <x v="205"/>
    <n v="459.00000000000011"/>
    <m/>
    <s v="Wednesday"/>
    <m/>
    <m/>
  </r>
  <r>
    <x v="744"/>
    <s v="Wednesday"/>
    <x v="2"/>
    <x v="0"/>
    <s v="Week 3"/>
    <d v="1899-12-30T22:00:00"/>
    <d v="1899-12-30T02:56:00"/>
    <d v="1899-12-30T03:27:00"/>
    <x v="42"/>
    <n v="474.00000000000006"/>
    <m/>
    <s v="Thursday"/>
    <m/>
    <m/>
  </r>
  <r>
    <x v="745"/>
    <s v="Thursday"/>
    <x v="2"/>
    <x v="0"/>
    <s v="Week 3"/>
    <d v="1899-12-30T22:00:00"/>
    <d v="1899-12-30T02:45:00"/>
    <d v="1899-12-30T03:09:00"/>
    <x v="226"/>
    <n v="519.00000000000011"/>
    <m/>
    <s v="Friday"/>
    <s v="INC3767814 JOBS.SQL.ETL.EDW.WS.EXE_JOB_FAIR Queue CLIENT_QUEUE RunID 128849612 running long"/>
    <s v="Wherescape"/>
  </r>
  <r>
    <x v="746"/>
    <s v="Friday"/>
    <x v="2"/>
    <x v="0"/>
    <s v="Week 3"/>
    <d v="1899-12-30T22:00:00"/>
    <d v="1899-12-30T03:02:00"/>
    <d v="1899-12-30T03:29:00"/>
    <x v="250"/>
    <n v="476.00000000000006"/>
    <m/>
    <s v="Saturday"/>
    <m/>
    <m/>
  </r>
  <r>
    <x v="747"/>
    <s v="Saturday"/>
    <x v="2"/>
    <x v="0"/>
    <s v="Week 3"/>
    <d v="1899-12-30T22:00:00"/>
    <d v="1899-12-30T02:45:00"/>
    <d v="1899-12-30T05:07:00"/>
    <x v="376"/>
    <n v="625.00000000000011"/>
    <m/>
    <s v="Sunday"/>
    <s v="CHG2045088 : Linux migration of the CP1systems 6.x to 7.6 - 9/19 now"/>
    <s v="SAP Basis"/>
  </r>
  <r>
    <x v="748"/>
    <s v="Sunday"/>
    <x v="2"/>
    <x v="0"/>
    <s v="Week 3"/>
    <d v="1899-12-30T22:00:00"/>
    <d v="1899-12-30T03:45:00"/>
    <d v="1899-12-30T04:37:00"/>
    <x v="274"/>
    <n v="480"/>
    <m/>
    <s v="Monday"/>
    <m/>
    <m/>
  </r>
  <r>
    <x v="749"/>
    <s v="Monday"/>
    <x v="3"/>
    <x v="0"/>
    <s v="Week 4"/>
    <d v="1899-12-30T22:00:00"/>
    <d v="1899-12-30T03:36:00"/>
    <d v="1899-12-30T04:28:00"/>
    <x v="100"/>
    <n v="457.00000000000011"/>
    <m/>
    <s v="Tuesday"/>
    <m/>
    <m/>
  </r>
  <r>
    <x v="750"/>
    <s v="Tuesday"/>
    <x v="3"/>
    <x v="0"/>
    <s v="Week 4"/>
    <d v="1899-12-30T22:00:00"/>
    <d v="1899-12-30T03:05:00"/>
    <d v="1899-12-30T03:57:00"/>
    <x v="267"/>
    <n v="515.00000000000011"/>
    <m/>
    <s v="Wednesday"/>
    <s v="INC3776004 - WS_8300_IMM_KF_1 (129468740) Running long"/>
    <s v="Wherescape"/>
  </r>
  <r>
    <x v="751"/>
    <s v="Wednesday"/>
    <x v="3"/>
    <x v="0"/>
    <s v="Week 4"/>
    <d v="1899-12-30T22:00:00"/>
    <d v="1899-12-30T03:39:00"/>
    <d v="1899-12-30T04:31:00"/>
    <x v="281"/>
    <n v="518.00000000000011"/>
    <m/>
    <s v="Thursday"/>
    <m/>
    <m/>
  </r>
  <r>
    <x v="752"/>
    <s v="Thursday"/>
    <x v="3"/>
    <x v="0"/>
    <s v="Week 4"/>
    <d v="1899-12-30T22:00:00"/>
    <d v="1899-12-30T02:48:00"/>
    <d v="1899-12-30T04:53:00"/>
    <x v="51"/>
    <n v="510.00000000000011"/>
    <s v="Yes"/>
    <s v="Friday"/>
    <s v="INC3780192 - EFR/FAIR GL12 / GL14 Discrepancy"/>
    <s v="Data Integration Services"/>
  </r>
  <r>
    <x v="753"/>
    <s v="Friday"/>
    <x v="3"/>
    <x v="0"/>
    <s v="Week 4"/>
    <d v="1899-12-30T22:00:00"/>
    <d v="1899-12-30T03:26:00"/>
    <d v="1899-12-30T04:50:00"/>
    <x v="83"/>
    <n v="547.00000000000011"/>
    <s v="Yes"/>
    <s v="Saturday"/>
    <s v="INC3781780 - Task ' WF_PROCESS_2LIS_02_ITM/0129893465' in 'JOBP.ETL.SAP_MASTER/0129895046' has aborted."/>
    <s v="Data Integration Services"/>
  </r>
  <r>
    <x v="754"/>
    <s v="Saturday"/>
    <x v="3"/>
    <x v="0"/>
    <s v="Week 4"/>
    <d v="1899-12-30T22:00:00"/>
    <d v="1899-12-30T03:50:00"/>
    <d v="1899-12-30T04:14:00"/>
    <x v="377"/>
    <n v="852"/>
    <m/>
    <s v="Sunday"/>
    <s v="INC3780192 - EFR/FAIR GL12 / GL14 Discrepancy"/>
    <s v="Data Integration Services"/>
  </r>
  <r>
    <x v="755"/>
    <s v="Sunday"/>
    <x v="3"/>
    <x v="0"/>
    <s v="Week 4"/>
    <d v="1899-12-30T22:00:00"/>
    <d v="1899-12-30T04:42:00"/>
    <d v="1899-12-30T05:40:00"/>
    <x v="283"/>
    <n v="531.00000000000011"/>
    <m/>
    <s v="Monday"/>
    <s v="INC3783725 - Missing all FQ-NLC (FuelQuest) Files"/>
    <s v="EDI"/>
  </r>
  <r>
    <x v="756"/>
    <s v="Monday"/>
    <x v="4"/>
    <x v="1"/>
    <s v="Week 1"/>
    <d v="1899-12-30T22:00:00"/>
    <d v="1899-12-30T05:01:00"/>
    <d v="1899-12-30T05:53:00"/>
    <x v="378"/>
    <n v="548"/>
    <m/>
    <s v="Tuesday"/>
    <s v="INC3786139 - 'SAP936_SALES_ABAP (130305293)' in 'SAP936_SALES (130239771)' Running extremely long. Please investigate. "/>
    <s v="Finance Materials Manageme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BBAD5-D5B1-4AA1-9A3E-5608B4BCB9E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6" firstHeaderRow="1" firstDataRow="1" firstDataCol="1"/>
  <pivotFields count="17">
    <pivotField axis="axisRow" numFmtId="164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showAll="0"/>
    <pivotField axis="axisRow" showAll="0">
      <items count="53">
        <item x="0"/>
        <item x="1"/>
        <item x="2"/>
        <item x="3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>
      <items count="14">
        <item sd="0" x="0"/>
        <item sd="0" x="9"/>
        <item sd="0" x="10"/>
        <item sd="0" x="11"/>
        <item sd="0" x="12"/>
        <item sd="0" x="1"/>
        <item sd="0" x="2"/>
        <item sd="0" x="3"/>
        <item sd="0" x="4"/>
        <item sd="0" x="5"/>
        <item sd="0" x="6"/>
        <item sd="0" x="7"/>
        <item sd="0" x="8"/>
        <item t="default" sd="0"/>
      </items>
    </pivotField>
    <pivotField showAll="0"/>
    <pivotField numFmtId="166" showAll="0"/>
    <pivotField showAll="0"/>
    <pivotField showAll="0"/>
    <pivotField dataField="1" numFmtId="16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umFmtId="3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x="2"/>
        <item x="3"/>
        <item sd="0" x="4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4">
    <field x="15"/>
    <field x="3"/>
    <field x="0"/>
    <field x="2"/>
  </rowFields>
  <rowItems count="33">
    <i>
      <x v="1"/>
    </i>
    <i r="1">
      <x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Count of Report Delivery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urldefense.proofpoint.com/v2/url?u=https-3A__costcocarts.service-2Dnow.com_nav-5Fto.do-3Furi-3Dincident.do-253Fsys-5Fid-3D188bbaf21b5f7700de19caae6e4bcbd2-2526sysparm-5Fstack-3Dincident-5Flist.do-253Fsysparm-5Fquery-3Dactive-3Dtrue&amp;d=DwMCaQ&amp;c=pApUd0AUA6FmKRo01iR_VA&amp;r=636enZoYYPCVvvOaI3-qeg&amp;m=TCVlyfx6jo40lYygg-qMMLuHUfHx8M5yP12BgFrFG_k&amp;s=aZaCnRjUs-wgUtIZfTDY1UQmuPuNVbSLRL_WDFZXZ2A&amp;e=" TargetMode="External"/><Relationship Id="rId3" Type="http://schemas.openxmlformats.org/officeDocument/2006/relationships/hyperlink" Target="https://urldefense.proofpoint.com/v2/url?u=https-3A__costcocarts.service-2Dnow.com_nav-5Fto.do-3Furi-3Dincident.do-253Fsys-5Fid-3Db4342a6fdb8f67804becf72aaf9619ba-2526sysparm-5Fstack-3Dincident-5Flist.do-253Fsysparm-5Fquery-3Dactive-3Dtrue&amp;d=DwMCaQ&amp;c=pApUd0AUA6FmKRo01iR_VA&amp;r=636enZoYYPCVvvOaI3-qeg&amp;m=ckWukKEhP-RLYQ3dyoFzNEChwAZjBjJXnGkdAD7ck7w&amp;s=Cwy_qeCvZhebu7717b2aJ5Aubpjb4Nzpkiqf2tCAWZM&amp;e=" TargetMode="External"/><Relationship Id="rId7" Type="http://schemas.openxmlformats.org/officeDocument/2006/relationships/hyperlink" Target="https://costcocarts.service-now.com/nav_to.do?uri=%2Fincident.do%3Fsys_id%3D00158b651bf2fb009d6b624d6e4bcb13%26sysparm_stack%3D%26sysparm_view%3D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urldefense.proofpoint.com/v2/url?u=https-3A__costcocarts.service-2Dnow.com_nav-5Fto.do-3Furi-3D-252Fincident.do-253Fsys-5Fid-253D2da55c58dbfe2b484af17749af961923-2526sysparm-5Fstack-253D-2526sysparm-5Fview-253D&amp;d=DwMFaQ&amp;c=pApUd0AUA6FmKRo01iR_VA&amp;r=aJhFFUIx2brJ_U0mYALNBaAgaoTP9TKV96GQP_JIbdZvax-SYPHt-9crVTA-ALHO&amp;m=fFOaFp6s2JDoxwy-a90aH1EHlwYPfAf5hAF8rV1DtF4&amp;s=_ISvuaDFpi0B3nbMnHchwc2U9B9HNxa63muGjixzcQE&amp;e=" TargetMode="External"/><Relationship Id="rId1" Type="http://schemas.openxmlformats.org/officeDocument/2006/relationships/hyperlink" Target="https://urldefense.proofpoint.com/v2/url?u=https-3A__costcocarts.service-2Dnow.com_nav-5Fto.do-3Furi-3Dincident.do-253Fsys-5Fid-3D4d2aa6afdb6e2b4c75ddf209af96193e-2526sysparm-5Fstack-3Dincident-5Flist.do-253Fsysparm-5Fquery-3Dactive-3Dtrue&amp;d=DwMFaQ&amp;c=pApUd0AUA6FmKRo01iR_VA&amp;r=Qw1JAjuYdxsB9Vo2itPX2uLchjz0QtzIGfC6wO3pQJA&amp;m=JrAO4Qoksea5zzRoiW7xwOejgqi9ANpiLy4SHJPRYGw&amp;s=z37LLJHNN4gZuit9iDBAru7-IeXiWLXC9lIwi_a1X0E&amp;e=" TargetMode="External"/><Relationship Id="rId6" Type="http://schemas.openxmlformats.org/officeDocument/2006/relationships/hyperlink" Target="https://costcocarts.service-now.com/nav_to.do?uri=%2Fincident.do%3Fsys_id%3D068b92781bb2b7c0a0c8217e6e4bcb44%26sysparm_stack%3D%26sysparm_view%3D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costcocarts.service-now.com/incident.do?sys_id=1a3b0a49db7037c0efe4e05c8a961931&amp;sysparm_record_target=incident&amp;sysparm_record_row=4&amp;sysparm_record_rows=26&amp;sysparm_record_list=sys_updated_byINablazquez%2CJREHm%2Csstone%2Cpskrait%2Ciochoa%2Cabroaddus%2Cbhart%2Crobharrison%2Ctcronin%2Cdshearerx%2CJctrujillo%2Cvcwen%5Esys_updated_onBETWEENjavascript%3Ags.beginningOfYesterday%28%29%40javascript%3Ags.endOfCurrentMinute%28%29%5ENQopened_atBETWEENjavascript%3Ags.beginningOfYesterday%28%29%40javascript%3Ags.endOfCurrentMinute%28%29%5Ecaller_id%3D8d5b8bd38c4c1500c6c95a9037c80b5f%5EEQ%5EORDERBYDESCsys_updated_on" TargetMode="External"/><Relationship Id="rId10" Type="http://schemas.openxmlformats.org/officeDocument/2006/relationships/hyperlink" Target="https://urldefense.proofpoint.com/v2/url?u=https-3A__costcocarts.service-2Dnow.com_nav-5Fto.do-3Furi-3Dincident.do-253Fsys-5Fid-3D93db8519dba39c108b97f260399619f8-2526sysparm-5Fstack-3Dincident-5Flist.do-253Fsysparm-5Fquery-3Dactive-3Dtrue&amp;d=DwMCaQ&amp;c=pApUd0AUA6FmKRo01iR_VA&amp;r=636enZoYYPCVvvOaI3-qeg&amp;m=GrxXq7E3OB9MTBn6N_rBpLEYkWdbcbyfTvKYAmlIAeY&amp;s=dG6fEwPQ5zru597oFKMDRAgw25YgTdAPSKvJG4ib4Kg&amp;e=" TargetMode="External"/><Relationship Id="rId4" Type="http://schemas.openxmlformats.org/officeDocument/2006/relationships/hyperlink" Target="https://plus.google.com/u/0/113123826605096247167/about" TargetMode="External"/><Relationship Id="rId9" Type="http://schemas.openxmlformats.org/officeDocument/2006/relationships/hyperlink" Target="https://costcocarts.service-now.com/incident.do?sys_id=f8b5375b1b0c4450a0c8217e6e4bcb55&amp;sysparm_record_target=incident&amp;sysparm_record_row=5&amp;sysparm_record_rows=228&amp;sysparm_record_list=sys_updated_byINablazquez%2CJrehm%2Csstone%2Cpskrait%2Ciochoa%2Cabroadd%2Cbhart%2Crobharrison%2Ctcronin%2Cdshearerx%2CJctrujillo%2Cvcwen%2CVwalker%5Esys_updated_onBETWEENjavascript%3Ags.dateGenerate%28%272019-09-11%27%2C%2706%3A00%3A00%27%29%40javascript%3Ags.endOfCurrentMinute%28%29%5ENQopened_atBETWEENjavascript%3Ags.dateGenerate%28%272019-09-11%27%2C%2706%3A00%3A00%27%29%40javascript%3Ags.endOfCurrentMinute%28%29%5Ecaller_id%3D8d5b8bd38c4c1500c6c95a9037c80b5f%5EEQ%5EORDERBYDESCsys_updated_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C424-F63A-487A-A536-5DCE5547D054}">
  <dimension ref="A3:B36"/>
  <sheetViews>
    <sheetView workbookViewId="0">
      <selection activeCell="A37" sqref="A37"/>
    </sheetView>
  </sheetViews>
  <sheetFormatPr defaultRowHeight="15"/>
  <cols>
    <col min="1" max="1" width="13.140625" bestFit="1" customWidth="1"/>
    <col min="2" max="2" width="23.28515625" bestFit="1" customWidth="1"/>
  </cols>
  <sheetData>
    <row r="3" spans="1:2">
      <c r="A3" s="122" t="s">
        <v>256</v>
      </c>
      <c r="B3" t="s">
        <v>261</v>
      </c>
    </row>
    <row r="4" spans="1:2">
      <c r="A4" s="123" t="s">
        <v>258</v>
      </c>
      <c r="B4" s="125">
        <v>120</v>
      </c>
    </row>
    <row r="5" spans="1:2">
      <c r="A5" s="124" t="s">
        <v>262</v>
      </c>
      <c r="B5" s="125">
        <v>28</v>
      </c>
    </row>
    <row r="6" spans="1:2">
      <c r="A6" s="124" t="s">
        <v>263</v>
      </c>
      <c r="B6" s="125">
        <v>28</v>
      </c>
    </row>
    <row r="7" spans="1:2">
      <c r="A7" s="124" t="s">
        <v>264</v>
      </c>
      <c r="B7" s="125">
        <v>28</v>
      </c>
    </row>
    <row r="8" spans="1:2">
      <c r="A8" s="124" t="s">
        <v>265</v>
      </c>
      <c r="B8" s="125">
        <v>28</v>
      </c>
    </row>
    <row r="9" spans="1:2">
      <c r="A9" s="124" t="s">
        <v>266</v>
      </c>
      <c r="B9" s="125">
        <v>8</v>
      </c>
    </row>
    <row r="10" spans="1:2">
      <c r="A10" s="123" t="s">
        <v>259</v>
      </c>
      <c r="B10" s="125">
        <v>365</v>
      </c>
    </row>
    <row r="11" spans="1:2">
      <c r="A11" s="124" t="s">
        <v>262</v>
      </c>
      <c r="B11" s="125">
        <v>28</v>
      </c>
    </row>
    <row r="12" spans="1:2">
      <c r="A12" s="124" t="s">
        <v>267</v>
      </c>
      <c r="B12" s="125">
        <v>28</v>
      </c>
    </row>
    <row r="13" spans="1:2">
      <c r="A13" s="124" t="s">
        <v>268</v>
      </c>
      <c r="B13" s="125">
        <v>28</v>
      </c>
    </row>
    <row r="14" spans="1:2">
      <c r="A14" s="124" t="s">
        <v>269</v>
      </c>
      <c r="B14" s="125">
        <v>28</v>
      </c>
    </row>
    <row r="15" spans="1:2">
      <c r="A15" s="124" t="s">
        <v>270</v>
      </c>
      <c r="B15" s="125">
        <v>28</v>
      </c>
    </row>
    <row r="16" spans="1:2">
      <c r="A16" s="124" t="s">
        <v>263</v>
      </c>
      <c r="B16" s="125">
        <v>28</v>
      </c>
    </row>
    <row r="17" spans="1:2">
      <c r="A17" s="124" t="s">
        <v>264</v>
      </c>
      <c r="B17" s="125">
        <v>28</v>
      </c>
    </row>
    <row r="18" spans="1:2">
      <c r="A18" s="124" t="s">
        <v>265</v>
      </c>
      <c r="B18" s="125">
        <v>28</v>
      </c>
    </row>
    <row r="19" spans="1:2">
      <c r="A19" s="124" t="s">
        <v>266</v>
      </c>
      <c r="B19" s="125">
        <v>29</v>
      </c>
    </row>
    <row r="20" spans="1:2">
      <c r="A20" s="124" t="s">
        <v>271</v>
      </c>
      <c r="B20" s="125">
        <v>28</v>
      </c>
    </row>
    <row r="21" spans="1:2">
      <c r="A21" s="124" t="s">
        <v>272</v>
      </c>
      <c r="B21" s="125">
        <v>28</v>
      </c>
    </row>
    <row r="22" spans="1:2">
      <c r="A22" s="124" t="s">
        <v>273</v>
      </c>
      <c r="B22" s="125">
        <v>28</v>
      </c>
    </row>
    <row r="23" spans="1:2">
      <c r="A23" s="124" t="s">
        <v>274</v>
      </c>
      <c r="B23" s="125">
        <v>28</v>
      </c>
    </row>
    <row r="24" spans="1:2">
      <c r="A24" s="123" t="s">
        <v>260</v>
      </c>
      <c r="B24" s="125">
        <v>272</v>
      </c>
    </row>
    <row r="25" spans="1:2">
      <c r="A25" s="124" t="s">
        <v>262</v>
      </c>
      <c r="B25" s="125">
        <v>28</v>
      </c>
    </row>
    <row r="26" spans="1:2">
      <c r="A26" s="124" t="s">
        <v>267</v>
      </c>
      <c r="B26" s="125">
        <v>28</v>
      </c>
    </row>
    <row r="27" spans="1:2">
      <c r="A27" s="124" t="s">
        <v>268</v>
      </c>
      <c r="B27" s="125">
        <v>28</v>
      </c>
    </row>
    <row r="28" spans="1:2">
      <c r="A28" s="124" t="s">
        <v>269</v>
      </c>
      <c r="B28" s="125">
        <v>28</v>
      </c>
    </row>
    <row r="29" spans="1:2">
      <c r="A29" s="124" t="s">
        <v>270</v>
      </c>
      <c r="B29" s="125">
        <v>28</v>
      </c>
    </row>
    <row r="30" spans="1:2">
      <c r="A30" s="124" t="s">
        <v>263</v>
      </c>
      <c r="B30" s="125">
        <v>1</v>
      </c>
    </row>
    <row r="31" spans="1:2">
      <c r="A31" s="124" t="s">
        <v>266</v>
      </c>
      <c r="B31" s="125">
        <v>19</v>
      </c>
    </row>
    <row r="32" spans="1:2">
      <c r="A32" s="124" t="s">
        <v>271</v>
      </c>
      <c r="B32" s="125">
        <v>28</v>
      </c>
    </row>
    <row r="33" spans="1:2">
      <c r="A33" s="124" t="s">
        <v>272</v>
      </c>
      <c r="B33" s="125">
        <v>28</v>
      </c>
    </row>
    <row r="34" spans="1:2">
      <c r="A34" s="124" t="s">
        <v>273</v>
      </c>
      <c r="B34" s="125">
        <v>28</v>
      </c>
    </row>
    <row r="35" spans="1:2">
      <c r="A35" s="124" t="s">
        <v>274</v>
      </c>
      <c r="B35" s="125">
        <v>28</v>
      </c>
    </row>
    <row r="36" spans="1:2">
      <c r="A36" s="123" t="s">
        <v>257</v>
      </c>
      <c r="B36" s="125">
        <v>757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E116-0010-407A-B0AC-24429498A35D}">
  <dimension ref="A1:N758"/>
  <sheetViews>
    <sheetView tabSelected="1" workbookViewId="0"/>
  </sheetViews>
  <sheetFormatPr defaultRowHeight="15"/>
  <cols>
    <col min="1" max="1" width="12.42578125" bestFit="1" customWidth="1"/>
    <col min="6" max="6" width="25.42578125" bestFit="1" customWidth="1"/>
    <col min="7" max="7" width="16" bestFit="1" customWidth="1"/>
    <col min="8" max="8" width="18.28515625" bestFit="1" customWidth="1"/>
    <col min="9" max="9" width="20.7109375" bestFit="1" customWidth="1"/>
    <col min="10" max="10" width="25.28515625" bestFit="1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>
      <c r="A2" s="7">
        <v>43346</v>
      </c>
      <c r="B2" s="8" t="s">
        <v>14</v>
      </c>
      <c r="C2" s="9" t="str">
        <f>VLOOKUP(A2,[1]Table!A:B,2,FALSE)</f>
        <v>P1 W1</v>
      </c>
      <c r="D2" s="9" t="str">
        <f>VLOOKUP(A2,[1]Table!A:D,4,FALSE)</f>
        <v>Period 1</v>
      </c>
      <c r="E2" s="8" t="s">
        <v>15</v>
      </c>
      <c r="F2" s="9">
        <v>0.91666666666666663</v>
      </c>
      <c r="G2" s="10">
        <v>0.1388888888888889</v>
      </c>
      <c r="H2" s="10">
        <v>0.16250000000000001</v>
      </c>
      <c r="I2" s="9">
        <v>0.25694444444444442</v>
      </c>
      <c r="J2" s="11">
        <f t="shared" ref="J2:J101" si="0">IF(I2 &gt; 0,(I2-F2+(I2&lt;F2))*24*60)</f>
        <v>490.00000000000006</v>
      </c>
      <c r="K2" s="12"/>
      <c r="L2" s="12" t="s">
        <v>16</v>
      </c>
    </row>
    <row r="3" spans="1:14">
      <c r="A3" s="13">
        <v>43347</v>
      </c>
      <c r="B3" s="14" t="s">
        <v>17</v>
      </c>
      <c r="C3" s="15" t="str">
        <f>VLOOKUP(A3,[1]Table!A:B,2,FALSE)</f>
        <v>P1 W1</v>
      </c>
      <c r="D3" s="15" t="str">
        <f>VLOOKUP(A3,[1]Table!A:D,4,FALSE)</f>
        <v>Period 1</v>
      </c>
      <c r="E3" s="8" t="s">
        <v>15</v>
      </c>
      <c r="F3" s="9">
        <v>0.91666666666666663</v>
      </c>
      <c r="G3" s="9">
        <v>0.19930555555555557</v>
      </c>
      <c r="H3" s="9">
        <v>0.23055555555555557</v>
      </c>
      <c r="I3" s="16">
        <v>0.32708333333333334</v>
      </c>
      <c r="J3" s="11">
        <f t="shared" si="0"/>
        <v>591</v>
      </c>
      <c r="K3" s="12"/>
      <c r="L3" s="12" t="s">
        <v>18</v>
      </c>
      <c r="M3" s="12" t="s">
        <v>19</v>
      </c>
      <c r="N3" s="12" t="s">
        <v>20</v>
      </c>
    </row>
    <row r="4" spans="1:14">
      <c r="A4" s="7">
        <v>43348</v>
      </c>
      <c r="B4" s="8" t="s">
        <v>21</v>
      </c>
      <c r="C4" s="9" t="str">
        <f>VLOOKUP(A4,[1]Table!A:B,2,FALSE)</f>
        <v>P1 W1</v>
      </c>
      <c r="D4" s="9" t="str">
        <f>VLOOKUP(A4,[1]Table!A:D,4,FALSE)</f>
        <v>Period 1</v>
      </c>
      <c r="E4" s="8" t="s">
        <v>15</v>
      </c>
      <c r="F4" s="9">
        <v>0.91666666666666663</v>
      </c>
      <c r="G4" s="9">
        <v>0.10902777777777778</v>
      </c>
      <c r="H4" s="9">
        <v>0.12986111111111112</v>
      </c>
      <c r="I4" s="9">
        <v>0.26250000000000001</v>
      </c>
      <c r="J4" s="11">
        <f t="shared" si="0"/>
        <v>498.00000000000017</v>
      </c>
      <c r="K4" s="12"/>
      <c r="L4" s="12" t="s">
        <v>22</v>
      </c>
    </row>
    <row r="5" spans="1:14">
      <c r="A5" s="7">
        <v>43349</v>
      </c>
      <c r="B5" s="8" t="s">
        <v>23</v>
      </c>
      <c r="C5" s="9" t="str">
        <f>VLOOKUP(A5,[1]Table!A:B,2,FALSE)</f>
        <v>P1 W1</v>
      </c>
      <c r="D5" s="9" t="str">
        <f>VLOOKUP(A5,[1]Table!A:D,4,FALSE)</f>
        <v>Period 1</v>
      </c>
      <c r="E5" s="8" t="s">
        <v>15</v>
      </c>
      <c r="F5" s="9">
        <v>0.91666666666666663</v>
      </c>
      <c r="G5" s="9">
        <v>0.11108796296296296</v>
      </c>
      <c r="H5" s="9">
        <v>0.12584490740740742</v>
      </c>
      <c r="I5" s="9">
        <v>0.24163194444444444</v>
      </c>
      <c r="J5" s="11">
        <f t="shared" si="0"/>
        <v>467.9500000000001</v>
      </c>
      <c r="K5" s="12"/>
      <c r="L5" s="12" t="s">
        <v>24</v>
      </c>
    </row>
    <row r="6" spans="1:14">
      <c r="A6" s="13">
        <v>43350</v>
      </c>
      <c r="B6" s="14" t="s">
        <v>25</v>
      </c>
      <c r="C6" s="15" t="str">
        <f>VLOOKUP(A6,[1]Table!A:B,2,FALSE)</f>
        <v>P1 W1</v>
      </c>
      <c r="D6" s="15" t="str">
        <f>VLOOKUP(A6,[1]Table!A:D,4,FALSE)</f>
        <v>Period 1</v>
      </c>
      <c r="E6" s="8" t="s">
        <v>15</v>
      </c>
      <c r="F6" s="9">
        <v>0.91666666666666663</v>
      </c>
      <c r="G6" s="9">
        <v>0.1111111111111111</v>
      </c>
      <c r="H6" s="9">
        <v>0.12777777777777777</v>
      </c>
      <c r="I6" s="16">
        <v>0.39583333333333331</v>
      </c>
      <c r="J6" s="11">
        <f t="shared" si="0"/>
        <v>690.00000000000011</v>
      </c>
      <c r="K6" s="12"/>
      <c r="L6" s="12" t="s">
        <v>26</v>
      </c>
      <c r="M6" s="12" t="s">
        <v>27</v>
      </c>
      <c r="N6" s="12" t="s">
        <v>28</v>
      </c>
    </row>
    <row r="7" spans="1:14">
      <c r="A7" s="7">
        <v>43351</v>
      </c>
      <c r="B7" s="8" t="s">
        <v>29</v>
      </c>
      <c r="C7" s="9" t="str">
        <f>VLOOKUP(A7,[1]Table!A:B,2,FALSE)</f>
        <v>P1 W1</v>
      </c>
      <c r="D7" s="9" t="str">
        <f>VLOOKUP(A7,[1]Table!A:D,4,FALSE)</f>
        <v>Period 1</v>
      </c>
      <c r="E7" s="8" t="s">
        <v>15</v>
      </c>
      <c r="F7" s="9">
        <v>0.91666666666666663</v>
      </c>
      <c r="G7" s="9">
        <v>0.125</v>
      </c>
      <c r="H7" s="9">
        <v>0.14027777777777778</v>
      </c>
      <c r="I7" s="9">
        <v>0.26041666666666669</v>
      </c>
      <c r="J7" s="11">
        <f t="shared" si="0"/>
        <v>495</v>
      </c>
      <c r="K7" s="12"/>
      <c r="L7" s="12" t="s">
        <v>30</v>
      </c>
    </row>
    <row r="8" spans="1:14">
      <c r="A8" s="7">
        <v>43352</v>
      </c>
      <c r="B8" s="8" t="s">
        <v>31</v>
      </c>
      <c r="C8" s="9" t="str">
        <f>VLOOKUP(A8,[1]Table!A:B,2,FALSE)</f>
        <v>P1 W1</v>
      </c>
      <c r="D8" s="9" t="str">
        <f>VLOOKUP(A8,[1]Table!A:D,4,FALSE)</f>
        <v>Period 1</v>
      </c>
      <c r="E8" s="8" t="s">
        <v>15</v>
      </c>
      <c r="F8" s="9">
        <v>0.91666666666666663</v>
      </c>
      <c r="G8" s="9">
        <v>0.12777777777777777</v>
      </c>
      <c r="H8" s="9">
        <v>0.14027777777777778</v>
      </c>
      <c r="I8" s="9">
        <v>0.25972222222222224</v>
      </c>
      <c r="J8" s="11">
        <f t="shared" si="0"/>
        <v>494.00000000000017</v>
      </c>
      <c r="K8" s="12"/>
      <c r="L8" s="12" t="s">
        <v>32</v>
      </c>
    </row>
    <row r="9" spans="1:14">
      <c r="A9" s="7">
        <v>43353</v>
      </c>
      <c r="B9" s="8" t="s">
        <v>14</v>
      </c>
      <c r="C9" s="9" t="str">
        <f>VLOOKUP(A9,[1]Table!A:B,2,FALSE)</f>
        <v>P1 W2</v>
      </c>
      <c r="D9" s="9" t="str">
        <f>VLOOKUP(A9,[1]Table!A:D,4,FALSE)</f>
        <v>Period 1</v>
      </c>
      <c r="E9" s="8" t="s">
        <v>33</v>
      </c>
      <c r="F9" s="9">
        <v>0.91666666666666663</v>
      </c>
      <c r="G9" s="9">
        <v>0.12291666666666666</v>
      </c>
      <c r="H9" s="9">
        <v>0.1361111111111111</v>
      </c>
      <c r="I9" s="9">
        <v>0.24236111111111111</v>
      </c>
      <c r="J9" s="11">
        <f t="shared" si="0"/>
        <v>469.00000000000011</v>
      </c>
      <c r="K9" s="12"/>
      <c r="L9" s="12" t="s">
        <v>16</v>
      </c>
    </row>
    <row r="10" spans="1:14">
      <c r="A10" s="13">
        <v>43354</v>
      </c>
      <c r="B10" s="14" t="s">
        <v>17</v>
      </c>
      <c r="C10" s="15" t="str">
        <f>VLOOKUP(A10,[1]Table!A:B,2,FALSE)</f>
        <v>P1 W2</v>
      </c>
      <c r="D10" s="15" t="str">
        <f>VLOOKUP(A10,[1]Table!A:D,4,FALSE)</f>
        <v>Period 1</v>
      </c>
      <c r="E10" s="8" t="s">
        <v>33</v>
      </c>
      <c r="F10" s="9">
        <v>0.91666666666666663</v>
      </c>
      <c r="G10" s="9">
        <v>0.11319444444444444</v>
      </c>
      <c r="H10" s="9">
        <v>0.14444444444444443</v>
      </c>
      <c r="I10" s="16">
        <v>0.2986111111111111</v>
      </c>
      <c r="J10" s="11">
        <f t="shared" si="0"/>
        <v>550</v>
      </c>
      <c r="K10" s="12"/>
      <c r="L10" s="12" t="s">
        <v>18</v>
      </c>
      <c r="M10" s="12" t="s">
        <v>34</v>
      </c>
      <c r="N10" s="12" t="s">
        <v>35</v>
      </c>
    </row>
    <row r="11" spans="1:14">
      <c r="A11" s="13">
        <v>43355</v>
      </c>
      <c r="B11" s="14" t="s">
        <v>21</v>
      </c>
      <c r="C11" s="15" t="str">
        <f>VLOOKUP(A11,[1]Table!A:B,2,FALSE)</f>
        <v>P1 W2</v>
      </c>
      <c r="D11" s="15" t="str">
        <f>VLOOKUP(A11,[1]Table!A:D,4,FALSE)</f>
        <v>Period 1</v>
      </c>
      <c r="E11" s="8" t="s">
        <v>33</v>
      </c>
      <c r="F11" s="9">
        <v>0.91666666666666663</v>
      </c>
      <c r="G11" s="9">
        <v>0.12430555555555556</v>
      </c>
      <c r="H11" s="9">
        <v>0.2326388888888889</v>
      </c>
      <c r="I11" s="16">
        <v>0.3888888888888889</v>
      </c>
      <c r="J11" s="11">
        <f t="shared" si="0"/>
        <v>680.00000000000011</v>
      </c>
      <c r="K11" s="12"/>
      <c r="L11" s="12" t="s">
        <v>22</v>
      </c>
      <c r="M11" s="12" t="s">
        <v>27</v>
      </c>
      <c r="N11" s="12" t="s">
        <v>36</v>
      </c>
    </row>
    <row r="12" spans="1:14">
      <c r="A12" s="13">
        <v>43356</v>
      </c>
      <c r="B12" s="14" t="s">
        <v>23</v>
      </c>
      <c r="C12" s="15" t="str">
        <f>VLOOKUP(A12,[1]Table!A:B,2,FALSE)</f>
        <v>P1 W2</v>
      </c>
      <c r="D12" s="15" t="str">
        <f>VLOOKUP(A12,[1]Table!A:D,4,FALSE)</f>
        <v>Period 1</v>
      </c>
      <c r="E12" s="8" t="s">
        <v>33</v>
      </c>
      <c r="F12" s="9">
        <v>0.91666666666666663</v>
      </c>
      <c r="G12" s="9">
        <v>0.12638888888888888</v>
      </c>
      <c r="H12" s="9">
        <v>0.14305555555555555</v>
      </c>
      <c r="I12" s="16">
        <v>0.31805555555555554</v>
      </c>
      <c r="J12" s="11">
        <f t="shared" si="0"/>
        <v>578</v>
      </c>
      <c r="K12" s="12"/>
      <c r="L12" s="12" t="s">
        <v>24</v>
      </c>
      <c r="M12" s="12" t="s">
        <v>37</v>
      </c>
      <c r="N12" s="12" t="s">
        <v>38</v>
      </c>
    </row>
    <row r="13" spans="1:14">
      <c r="A13" s="7">
        <v>43357</v>
      </c>
      <c r="B13" s="8" t="s">
        <v>25</v>
      </c>
      <c r="C13" s="9" t="str">
        <f>VLOOKUP(A13,[1]Table!A:B,2,FALSE)</f>
        <v>P1 W2</v>
      </c>
      <c r="D13" s="9" t="str">
        <f>VLOOKUP(A13,[1]Table!A:D,4,FALSE)</f>
        <v>Period 1</v>
      </c>
      <c r="E13" s="8" t="s">
        <v>33</v>
      </c>
      <c r="F13" s="9">
        <v>0.91666666666666663</v>
      </c>
      <c r="G13" s="9">
        <v>0.11435185185185186</v>
      </c>
      <c r="H13" s="9">
        <v>0.12898148148148147</v>
      </c>
      <c r="I13" s="9">
        <v>0.26927083333333335</v>
      </c>
      <c r="J13" s="11">
        <f t="shared" si="0"/>
        <v>507.75000000000011</v>
      </c>
      <c r="K13" s="12"/>
      <c r="L13" s="12" t="s">
        <v>26</v>
      </c>
    </row>
    <row r="14" spans="1:14">
      <c r="A14" s="7">
        <v>43358</v>
      </c>
      <c r="B14" s="8" t="s">
        <v>29</v>
      </c>
      <c r="C14" s="9" t="str">
        <f>VLOOKUP(A14,[1]Table!A:B,2,FALSE)</f>
        <v>P1 W2</v>
      </c>
      <c r="D14" s="9" t="str">
        <f>VLOOKUP(A14,[1]Table!A:D,4,FALSE)</f>
        <v>Period 1</v>
      </c>
      <c r="E14" s="8" t="s">
        <v>33</v>
      </c>
      <c r="F14" s="9">
        <v>0.91666666666666663</v>
      </c>
      <c r="G14" s="9">
        <v>0.125</v>
      </c>
      <c r="H14" s="9">
        <v>0.13958333333333334</v>
      </c>
      <c r="I14" s="9">
        <v>0.25486111111111109</v>
      </c>
      <c r="J14" s="11">
        <f t="shared" si="0"/>
        <v>487</v>
      </c>
      <c r="K14" s="12"/>
      <c r="L14" s="12" t="s">
        <v>30</v>
      </c>
    </row>
    <row r="15" spans="1:14">
      <c r="A15" s="7">
        <v>43359</v>
      </c>
      <c r="B15" s="8" t="s">
        <v>31</v>
      </c>
      <c r="C15" s="9" t="str">
        <f>VLOOKUP(A15,[1]Table!A:B,2,FALSE)</f>
        <v>P1 W2</v>
      </c>
      <c r="D15" s="9" t="str">
        <f>VLOOKUP(A15,[1]Table!A:D,4,FALSE)</f>
        <v>Period 1</v>
      </c>
      <c r="E15" s="8" t="s">
        <v>33</v>
      </c>
      <c r="F15" s="9">
        <v>0.91666666666666663</v>
      </c>
      <c r="G15" s="9">
        <v>0.12986111111111112</v>
      </c>
      <c r="H15" s="9">
        <v>0.14444444444444443</v>
      </c>
      <c r="I15" s="9">
        <v>0.26874999999999999</v>
      </c>
      <c r="J15" s="11">
        <f t="shared" si="0"/>
        <v>506.99999999999994</v>
      </c>
      <c r="K15" s="12"/>
      <c r="L15" s="12" t="s">
        <v>32</v>
      </c>
    </row>
    <row r="16" spans="1:14">
      <c r="A16" s="7">
        <v>43360</v>
      </c>
      <c r="B16" s="8" t="s">
        <v>14</v>
      </c>
      <c r="C16" s="9" t="str">
        <f>VLOOKUP(A16,[1]Table!A:B,2,FALSE)</f>
        <v>P1 W3</v>
      </c>
      <c r="D16" s="9" t="str">
        <f>VLOOKUP(A16,[1]Table!A:D,4,FALSE)</f>
        <v>Period 1</v>
      </c>
      <c r="E16" s="8" t="s">
        <v>39</v>
      </c>
      <c r="F16" s="9">
        <v>0.91666666666666663</v>
      </c>
      <c r="G16" s="9">
        <v>0.12361111111111112</v>
      </c>
      <c r="H16" s="9">
        <v>0.13819444444444445</v>
      </c>
      <c r="I16" s="9">
        <v>0.24444444444444444</v>
      </c>
      <c r="J16" s="11">
        <f t="shared" si="0"/>
        <v>472.00000000000006</v>
      </c>
      <c r="K16" s="12"/>
      <c r="L16" s="12" t="s">
        <v>16</v>
      </c>
    </row>
    <row r="17" spans="1:14">
      <c r="A17" s="7">
        <v>43361</v>
      </c>
      <c r="B17" s="8" t="s">
        <v>17</v>
      </c>
      <c r="C17" s="9" t="str">
        <f>VLOOKUP(A17,[1]Table!A:B,2,FALSE)</f>
        <v>P1 W3</v>
      </c>
      <c r="D17" s="9" t="str">
        <f>VLOOKUP(A17,[1]Table!A:D,4,FALSE)</f>
        <v>Period 1</v>
      </c>
      <c r="E17" s="8" t="s">
        <v>39</v>
      </c>
      <c r="F17" s="9">
        <v>0.91666666666666663</v>
      </c>
      <c r="G17" s="9">
        <v>0.12638888888888888</v>
      </c>
      <c r="H17" s="9">
        <v>0.14166666666666666</v>
      </c>
      <c r="I17" s="9">
        <v>0.25069444444444444</v>
      </c>
      <c r="J17" s="11">
        <f t="shared" si="0"/>
        <v>481.00000000000006</v>
      </c>
      <c r="K17" s="12"/>
      <c r="L17" s="12" t="s">
        <v>18</v>
      </c>
    </row>
    <row r="18" spans="1:14">
      <c r="A18" s="7">
        <v>43362</v>
      </c>
      <c r="B18" s="8" t="s">
        <v>21</v>
      </c>
      <c r="C18" s="9" t="str">
        <f>VLOOKUP(A18,[1]Table!A:B,2,FALSE)</f>
        <v>P1 W3</v>
      </c>
      <c r="D18" s="9" t="str">
        <f>VLOOKUP(A18,[1]Table!A:D,4,FALSE)</f>
        <v>Period 1</v>
      </c>
      <c r="E18" s="8" t="s">
        <v>39</v>
      </c>
      <c r="F18" s="9">
        <v>0.91666666666666663</v>
      </c>
      <c r="G18" s="9">
        <v>0.11597222222222223</v>
      </c>
      <c r="H18" s="9">
        <v>0.12847222222222221</v>
      </c>
      <c r="I18" s="16">
        <v>0.30694444444444446</v>
      </c>
      <c r="J18" s="11">
        <f t="shared" si="0"/>
        <v>562</v>
      </c>
      <c r="K18" s="12"/>
      <c r="L18" s="12" t="s">
        <v>22</v>
      </c>
      <c r="M18" s="12" t="s">
        <v>40</v>
      </c>
      <c r="N18" s="12" t="s">
        <v>41</v>
      </c>
    </row>
    <row r="19" spans="1:14">
      <c r="A19" s="13">
        <v>43363</v>
      </c>
      <c r="B19" s="14" t="s">
        <v>23</v>
      </c>
      <c r="C19" s="15" t="str">
        <f>VLOOKUP(A19,[1]Table!A:B,2,FALSE)</f>
        <v>P1 W3</v>
      </c>
      <c r="D19" s="15" t="str">
        <f>VLOOKUP(A19,[1]Table!A:D,4,FALSE)</f>
        <v>Period 1</v>
      </c>
      <c r="E19" s="8" t="s">
        <v>39</v>
      </c>
      <c r="F19" s="9">
        <v>0.91666666666666663</v>
      </c>
      <c r="G19" s="9">
        <v>0.18402777777777779</v>
      </c>
      <c r="H19" s="9">
        <v>0.1986111111111111</v>
      </c>
      <c r="I19" s="16">
        <v>0.31736111111111109</v>
      </c>
      <c r="J19" s="11">
        <f t="shared" si="0"/>
        <v>577</v>
      </c>
      <c r="K19" s="12"/>
      <c r="L19" s="12" t="s">
        <v>24</v>
      </c>
      <c r="M19" s="12" t="s">
        <v>42</v>
      </c>
      <c r="N19" s="12" t="s">
        <v>41</v>
      </c>
    </row>
    <row r="20" spans="1:14">
      <c r="A20" s="7">
        <v>43364</v>
      </c>
      <c r="B20" s="8" t="s">
        <v>25</v>
      </c>
      <c r="C20" s="9" t="str">
        <f>VLOOKUP(A20,[1]Table!A:B,2,FALSE)</f>
        <v>P1 W3</v>
      </c>
      <c r="D20" s="9" t="str">
        <f>VLOOKUP(A20,[1]Table!A:D,4,FALSE)</f>
        <v>Period 1</v>
      </c>
      <c r="E20" s="8" t="s">
        <v>39</v>
      </c>
      <c r="F20" s="9">
        <v>0.91666666666666663</v>
      </c>
      <c r="G20" s="9">
        <v>0.11388888888888889</v>
      </c>
      <c r="H20" s="9">
        <v>0.12638888888888888</v>
      </c>
      <c r="I20" s="16">
        <v>0.29583333333333334</v>
      </c>
      <c r="J20" s="11">
        <f t="shared" si="0"/>
        <v>546</v>
      </c>
      <c r="K20" s="12"/>
      <c r="L20" s="12" t="s">
        <v>26</v>
      </c>
      <c r="M20" s="12" t="s">
        <v>43</v>
      </c>
      <c r="N20" s="12" t="s">
        <v>44</v>
      </c>
    </row>
    <row r="21" spans="1:14">
      <c r="A21" s="7">
        <v>43365</v>
      </c>
      <c r="B21" s="8" t="s">
        <v>29</v>
      </c>
      <c r="C21" s="9" t="str">
        <f>VLOOKUP(A21,[1]Table!A:B,2,FALSE)</f>
        <v>P1 W3</v>
      </c>
      <c r="D21" s="9" t="str">
        <f>VLOOKUP(A21,[1]Table!A:D,4,FALSE)</f>
        <v>Period 1</v>
      </c>
      <c r="E21" s="8" t="s">
        <v>39</v>
      </c>
      <c r="F21" s="9">
        <v>0.91666666666666663</v>
      </c>
      <c r="G21" s="9">
        <v>0.11736111111111111</v>
      </c>
      <c r="H21" s="9">
        <v>0.13194444444444445</v>
      </c>
      <c r="I21" s="9">
        <v>0.25116898148148148</v>
      </c>
      <c r="J21" s="11">
        <f t="shared" si="0"/>
        <v>481.68333333333345</v>
      </c>
      <c r="K21" s="12"/>
      <c r="L21" s="12" t="s">
        <v>30</v>
      </c>
    </row>
    <row r="22" spans="1:14">
      <c r="A22" s="13">
        <v>43366</v>
      </c>
      <c r="B22" s="14" t="s">
        <v>31</v>
      </c>
      <c r="C22" s="15" t="str">
        <f>VLOOKUP(A22,[1]Table!A:B,2,FALSE)</f>
        <v>P1 W3</v>
      </c>
      <c r="D22" s="15" t="str">
        <f>VLOOKUP(A22,[1]Table!A:D,4,FALSE)</f>
        <v>Period 1</v>
      </c>
      <c r="E22" s="8" t="s">
        <v>39</v>
      </c>
      <c r="F22" s="9">
        <v>0.91666666666666663</v>
      </c>
      <c r="G22" s="9">
        <v>0.20667824074074073</v>
      </c>
      <c r="H22" s="9">
        <v>0.23651620370370371</v>
      </c>
      <c r="I22" s="16">
        <v>0.34861111111111109</v>
      </c>
      <c r="J22" s="11">
        <f t="shared" si="0"/>
        <v>622</v>
      </c>
      <c r="K22" s="12"/>
      <c r="L22" s="12" t="s">
        <v>32</v>
      </c>
      <c r="M22" s="17" t="s">
        <v>45</v>
      </c>
      <c r="N22" s="12" t="s">
        <v>46</v>
      </c>
    </row>
    <row r="23" spans="1:14">
      <c r="A23" s="7">
        <v>43367</v>
      </c>
      <c r="B23" s="8" t="s">
        <v>14</v>
      </c>
      <c r="C23" s="9" t="str">
        <f>VLOOKUP(A23,[1]Table!A:B,2,FALSE)</f>
        <v>P1 W4</v>
      </c>
      <c r="D23" s="9" t="str">
        <f>VLOOKUP(A23,[1]Table!A:D,4,FALSE)</f>
        <v>Period 1</v>
      </c>
      <c r="E23" s="8" t="s">
        <v>47</v>
      </c>
      <c r="F23" s="9">
        <v>0.91666666666666663</v>
      </c>
      <c r="G23" s="9">
        <v>0.11388888888888889</v>
      </c>
      <c r="H23" s="9">
        <v>0.12916666666666668</v>
      </c>
      <c r="I23" s="9">
        <v>0.26874999999999999</v>
      </c>
      <c r="J23" s="11">
        <f t="shared" si="0"/>
        <v>506.99999999999994</v>
      </c>
      <c r="K23" s="12"/>
      <c r="L23" s="12" t="s">
        <v>16</v>
      </c>
    </row>
    <row r="24" spans="1:14">
      <c r="A24" s="7">
        <v>43368</v>
      </c>
      <c r="B24" s="8" t="s">
        <v>17</v>
      </c>
      <c r="C24" s="9" t="str">
        <f>VLOOKUP(A24,[1]Table!A:B,2,FALSE)</f>
        <v>P1 W4</v>
      </c>
      <c r="D24" s="9" t="str">
        <f>VLOOKUP(A24,[1]Table!A:D,4,FALSE)</f>
        <v>Period 1</v>
      </c>
      <c r="E24" s="8" t="s">
        <v>47</v>
      </c>
      <c r="F24" s="9">
        <v>0.91666666666666663</v>
      </c>
      <c r="G24" s="9">
        <v>0.10902777777777778</v>
      </c>
      <c r="H24" s="9">
        <v>0.13402777777777777</v>
      </c>
      <c r="I24" s="9">
        <v>0.25069444444444444</v>
      </c>
      <c r="J24" s="11">
        <f t="shared" si="0"/>
        <v>481.00000000000006</v>
      </c>
      <c r="K24" s="12"/>
      <c r="L24" s="12" t="s">
        <v>18</v>
      </c>
    </row>
    <row r="25" spans="1:14">
      <c r="A25" s="7">
        <v>43369</v>
      </c>
      <c r="B25" s="8" t="s">
        <v>21</v>
      </c>
      <c r="C25" s="9" t="str">
        <f>VLOOKUP(A25,[1]Table!A:B,2,FALSE)</f>
        <v>P1 W4</v>
      </c>
      <c r="D25" s="9" t="str">
        <f>VLOOKUP(A25,[1]Table!A:D,4,FALSE)</f>
        <v>Period 1</v>
      </c>
      <c r="E25" s="8" t="s">
        <v>47</v>
      </c>
      <c r="F25" s="9">
        <v>0.91666666666666663</v>
      </c>
      <c r="G25" s="9">
        <v>0.1423611111111111</v>
      </c>
      <c r="H25" s="9">
        <v>0.17569444444444443</v>
      </c>
      <c r="I25" s="9">
        <v>0.25555555555555554</v>
      </c>
      <c r="J25" s="11">
        <f t="shared" si="0"/>
        <v>488</v>
      </c>
      <c r="K25" s="12"/>
      <c r="L25" s="12" t="s">
        <v>22</v>
      </c>
    </row>
    <row r="26" spans="1:14">
      <c r="A26" s="13">
        <v>43370</v>
      </c>
      <c r="B26" s="14" t="s">
        <v>23</v>
      </c>
      <c r="C26" s="15" t="str">
        <f>VLOOKUP(A26,[1]Table!A:B,2,FALSE)</f>
        <v>P1 W4</v>
      </c>
      <c r="D26" s="15" t="str">
        <f>VLOOKUP(A26,[1]Table!A:D,4,FALSE)</f>
        <v>Period 1</v>
      </c>
      <c r="E26" s="8" t="s">
        <v>47</v>
      </c>
      <c r="F26" s="9">
        <v>0.91666666666666663</v>
      </c>
      <c r="G26" s="9">
        <v>0.12141203703703704</v>
      </c>
      <c r="H26" s="9">
        <v>0.19877314814814814</v>
      </c>
      <c r="I26" s="16">
        <v>0.3923611111111111</v>
      </c>
      <c r="J26" s="11">
        <f t="shared" si="0"/>
        <v>685</v>
      </c>
      <c r="K26" s="12"/>
      <c r="L26" s="12" t="s">
        <v>24</v>
      </c>
      <c r="M26" s="12" t="s">
        <v>48</v>
      </c>
      <c r="N26" s="12" t="s">
        <v>49</v>
      </c>
    </row>
    <row r="27" spans="1:14">
      <c r="A27" s="7">
        <v>43371</v>
      </c>
      <c r="B27" s="8" t="s">
        <v>25</v>
      </c>
      <c r="C27" s="9" t="str">
        <f>VLOOKUP(A27,[1]Table!A:B,2,FALSE)</f>
        <v>P1 W4</v>
      </c>
      <c r="D27" s="9" t="str">
        <f>VLOOKUP(A27,[1]Table!A:D,4,FALSE)</f>
        <v>Period 1</v>
      </c>
      <c r="E27" s="8" t="s">
        <v>47</v>
      </c>
      <c r="F27" s="9">
        <v>0.91666666666666663</v>
      </c>
      <c r="G27" s="9">
        <v>0.11388888888888889</v>
      </c>
      <c r="H27" s="9">
        <v>0.13263888888888889</v>
      </c>
      <c r="I27" s="9">
        <v>0.25694444444444442</v>
      </c>
      <c r="J27" s="11">
        <f t="shared" si="0"/>
        <v>490.00000000000006</v>
      </c>
      <c r="K27" s="12"/>
      <c r="L27" s="12" t="s">
        <v>26</v>
      </c>
    </row>
    <row r="28" spans="1:14">
      <c r="A28" s="7">
        <v>43372</v>
      </c>
      <c r="B28" s="8" t="s">
        <v>29</v>
      </c>
      <c r="C28" s="9" t="str">
        <f>VLOOKUP(A28,[1]Table!A:B,2,FALSE)</f>
        <v>P1 W4</v>
      </c>
      <c r="D28" s="9" t="str">
        <f>VLOOKUP(A28,[1]Table!A:D,4,FALSE)</f>
        <v>Period 1</v>
      </c>
      <c r="E28" s="8" t="s">
        <v>47</v>
      </c>
      <c r="F28" s="9">
        <v>0.91666666666666663</v>
      </c>
      <c r="G28" s="9">
        <v>0.15342592592592594</v>
      </c>
      <c r="H28" s="9">
        <v>0.17475694444444445</v>
      </c>
      <c r="I28" s="9">
        <v>0.2555439814814815</v>
      </c>
      <c r="J28" s="11">
        <f t="shared" si="0"/>
        <v>487.98333333333346</v>
      </c>
      <c r="K28" s="12"/>
      <c r="L28" s="12" t="s">
        <v>30</v>
      </c>
    </row>
    <row r="29" spans="1:14">
      <c r="A29" s="13">
        <v>43373</v>
      </c>
      <c r="B29" s="14" t="s">
        <v>31</v>
      </c>
      <c r="C29" s="15" t="str">
        <f>VLOOKUP(A29,[1]Table!A:B,2,FALSE)</f>
        <v>P1 W4</v>
      </c>
      <c r="D29" s="15" t="str">
        <f>VLOOKUP(A29,[1]Table!A:D,4,FALSE)</f>
        <v>Period 1</v>
      </c>
      <c r="E29" s="8" t="s">
        <v>47</v>
      </c>
      <c r="F29" s="9">
        <v>0.91666666666666663</v>
      </c>
      <c r="G29" s="9">
        <v>0.16319444444444445</v>
      </c>
      <c r="H29" s="9">
        <v>0.19444444444444445</v>
      </c>
      <c r="I29" s="16">
        <v>0.35797453703703702</v>
      </c>
      <c r="J29" s="11">
        <f t="shared" si="0"/>
        <v>635.48333333333323</v>
      </c>
      <c r="K29" s="12"/>
      <c r="L29" s="12" t="s">
        <v>32</v>
      </c>
      <c r="N29" s="12" t="s">
        <v>50</v>
      </c>
    </row>
    <row r="30" spans="1:14">
      <c r="A30" s="7">
        <v>43374</v>
      </c>
      <c r="B30" s="8" t="s">
        <v>14</v>
      </c>
      <c r="C30" s="9" t="str">
        <f>VLOOKUP(A30,[1]Table!A:B,2,FALSE)</f>
        <v>P2 W1</v>
      </c>
      <c r="D30" s="9" t="str">
        <f>VLOOKUP(A30,[1]Table!A:D,4,FALSE)</f>
        <v>Period 2</v>
      </c>
      <c r="E30" s="8" t="s">
        <v>15</v>
      </c>
      <c r="F30" s="9">
        <v>0.91666666666666663</v>
      </c>
      <c r="G30" s="9">
        <v>0.12569444444444444</v>
      </c>
      <c r="H30" s="9">
        <v>0.15555555555555556</v>
      </c>
      <c r="I30" s="9">
        <v>0.25763888888888886</v>
      </c>
      <c r="J30" s="11">
        <f t="shared" si="0"/>
        <v>491</v>
      </c>
      <c r="K30" s="12"/>
      <c r="L30" s="12" t="s">
        <v>16</v>
      </c>
    </row>
    <row r="31" spans="1:14">
      <c r="A31" s="13">
        <v>43375</v>
      </c>
      <c r="B31" s="14" t="s">
        <v>17</v>
      </c>
      <c r="C31" s="15" t="str">
        <f>VLOOKUP(A31,[1]Table!A:B,2,FALSE)</f>
        <v>P2 W1</v>
      </c>
      <c r="D31" s="15" t="str">
        <f>VLOOKUP(A31,[1]Table!A:D,4,FALSE)</f>
        <v>Period 2</v>
      </c>
      <c r="E31" s="8" t="s">
        <v>15</v>
      </c>
      <c r="F31" s="9">
        <v>0.91666666666666663</v>
      </c>
      <c r="G31" s="9">
        <v>0.11041666666666666</v>
      </c>
      <c r="H31" s="9">
        <v>0.12916666666666668</v>
      </c>
      <c r="I31" s="16">
        <v>0.28819444444444442</v>
      </c>
      <c r="J31" s="11">
        <f t="shared" si="0"/>
        <v>535.00000000000011</v>
      </c>
      <c r="K31" s="12"/>
      <c r="L31" s="12" t="s">
        <v>18</v>
      </c>
      <c r="M31" s="12" t="s">
        <v>51</v>
      </c>
      <c r="N31" s="12" t="s">
        <v>41</v>
      </c>
    </row>
    <row r="32" spans="1:14">
      <c r="A32" s="13">
        <v>43376</v>
      </c>
      <c r="B32" s="14" t="s">
        <v>21</v>
      </c>
      <c r="C32" s="15" t="str">
        <f>VLOOKUP(A32,[1]Table!A:B,2,FALSE)</f>
        <v>P2 W1</v>
      </c>
      <c r="D32" s="15" t="str">
        <f>VLOOKUP(A32,[1]Table!A:D,4,FALSE)</f>
        <v>Period 2</v>
      </c>
      <c r="E32" s="8" t="s">
        <v>15</v>
      </c>
      <c r="F32" s="9">
        <v>0.91666666666666663</v>
      </c>
      <c r="G32" s="9">
        <v>0.11180555555555556</v>
      </c>
      <c r="H32" s="9">
        <v>0.12638888888888888</v>
      </c>
      <c r="I32" s="16">
        <v>0.29971064814814813</v>
      </c>
      <c r="J32" s="11">
        <f t="shared" si="0"/>
        <v>551.58333333333326</v>
      </c>
      <c r="K32" s="12"/>
      <c r="L32" s="12" t="s">
        <v>22</v>
      </c>
      <c r="M32" s="12" t="s">
        <v>52</v>
      </c>
      <c r="N32" s="18" t="s">
        <v>53</v>
      </c>
    </row>
    <row r="33" spans="1:14">
      <c r="A33" s="13">
        <v>43377</v>
      </c>
      <c r="B33" s="14" t="s">
        <v>23</v>
      </c>
      <c r="C33" s="15" t="str">
        <f>VLOOKUP(A33,[1]Table!A:B,2,FALSE)</f>
        <v>P2 W1</v>
      </c>
      <c r="D33" s="15" t="str">
        <f>VLOOKUP(A33,[1]Table!A:D,4,FALSE)</f>
        <v>Period 2</v>
      </c>
      <c r="E33" s="8" t="s">
        <v>15</v>
      </c>
      <c r="F33" s="9">
        <v>0.93055555555555558</v>
      </c>
      <c r="G33" s="9">
        <v>0.12291666666666666</v>
      </c>
      <c r="H33" s="9">
        <v>0.13958333333333334</v>
      </c>
      <c r="I33" s="16">
        <v>0.31319444444444444</v>
      </c>
      <c r="J33" s="11">
        <f t="shared" si="0"/>
        <v>551</v>
      </c>
      <c r="K33" s="12"/>
      <c r="L33" s="12" t="s">
        <v>24</v>
      </c>
      <c r="M33" s="12" t="s">
        <v>54</v>
      </c>
      <c r="N33" s="12" t="s">
        <v>44</v>
      </c>
    </row>
    <row r="34" spans="1:14">
      <c r="A34" s="13">
        <v>43378</v>
      </c>
      <c r="B34" s="14" t="s">
        <v>25</v>
      </c>
      <c r="C34" s="15" t="str">
        <f>VLOOKUP(A34,[1]Table!A:B,2,FALSE)</f>
        <v>P2 W1</v>
      </c>
      <c r="D34" s="15" t="str">
        <f>VLOOKUP(A34,[1]Table!A:D,4,FALSE)</f>
        <v>Period 2</v>
      </c>
      <c r="E34" s="8" t="s">
        <v>15</v>
      </c>
      <c r="F34" s="9">
        <v>0.91666666666666663</v>
      </c>
      <c r="G34" s="9">
        <v>0.11736111111111111</v>
      </c>
      <c r="H34" s="9">
        <v>0.13402777777777777</v>
      </c>
      <c r="I34" s="16">
        <v>0.37291666666666667</v>
      </c>
      <c r="J34" s="11">
        <f t="shared" si="0"/>
        <v>657.00000000000011</v>
      </c>
      <c r="K34" s="12"/>
      <c r="L34" s="12" t="s">
        <v>26</v>
      </c>
      <c r="M34" s="12" t="s">
        <v>55</v>
      </c>
      <c r="N34" s="12" t="s">
        <v>44</v>
      </c>
    </row>
    <row r="35" spans="1:14">
      <c r="A35" s="7">
        <v>43379</v>
      </c>
      <c r="B35" s="8" t="s">
        <v>29</v>
      </c>
      <c r="C35" s="9" t="str">
        <f>VLOOKUP(A35,[1]Table!A:B,2,FALSE)</f>
        <v>P2 W1</v>
      </c>
      <c r="D35" s="9" t="str">
        <f>VLOOKUP(A35,[1]Table!A:D,4,FALSE)</f>
        <v>Period 2</v>
      </c>
      <c r="E35" s="8" t="s">
        <v>15</v>
      </c>
      <c r="F35" s="9">
        <v>0.91666666666666663</v>
      </c>
      <c r="G35" s="9">
        <v>0.11336805555555556</v>
      </c>
      <c r="H35" s="9">
        <v>0.13859953703703703</v>
      </c>
      <c r="I35" s="9">
        <v>0.2532638888888889</v>
      </c>
      <c r="J35" s="11">
        <f t="shared" si="0"/>
        <v>484.7</v>
      </c>
      <c r="K35" s="12"/>
      <c r="L35" s="12" t="s">
        <v>30</v>
      </c>
    </row>
    <row r="36" spans="1:14">
      <c r="A36" s="7">
        <v>43380</v>
      </c>
      <c r="B36" s="8" t="s">
        <v>31</v>
      </c>
      <c r="C36" s="9" t="str">
        <f>VLOOKUP(A36,[1]Table!A:B,2,FALSE)</f>
        <v>P2 W1</v>
      </c>
      <c r="D36" s="9" t="str">
        <f>VLOOKUP(A36,[1]Table!A:D,4,FALSE)</f>
        <v>Period 2</v>
      </c>
      <c r="E36" s="8" t="s">
        <v>15</v>
      </c>
      <c r="F36" s="9">
        <v>0.91666666666666663</v>
      </c>
      <c r="G36" s="9">
        <v>0.13703703703703704</v>
      </c>
      <c r="H36" s="9">
        <v>0.1497337962962963</v>
      </c>
      <c r="I36" s="9">
        <v>0.25865740740740739</v>
      </c>
      <c r="J36" s="11">
        <f t="shared" si="0"/>
        <v>492.4666666666667</v>
      </c>
      <c r="K36" s="12"/>
      <c r="L36" s="12" t="s">
        <v>32</v>
      </c>
    </row>
    <row r="37" spans="1:14">
      <c r="A37" s="7">
        <v>43381</v>
      </c>
      <c r="B37" s="8" t="s">
        <v>14</v>
      </c>
      <c r="C37" s="9" t="str">
        <f>VLOOKUP(A37,[1]Table!A:B,2,FALSE)</f>
        <v>P2 W2</v>
      </c>
      <c r="D37" s="9" t="str">
        <f>VLOOKUP(A37,[1]Table!A:D,4,FALSE)</f>
        <v>Period 2</v>
      </c>
      <c r="E37" s="8" t="s">
        <v>33</v>
      </c>
      <c r="F37" s="9">
        <v>0.91666666666666663</v>
      </c>
      <c r="G37" s="9">
        <v>0.12569444444444444</v>
      </c>
      <c r="H37" s="9">
        <v>0.14097222222222222</v>
      </c>
      <c r="I37" s="9">
        <v>0.24513888888888888</v>
      </c>
      <c r="J37" s="11">
        <f t="shared" si="0"/>
        <v>473.00000000000006</v>
      </c>
      <c r="K37" s="12"/>
      <c r="L37" s="12" t="s">
        <v>16</v>
      </c>
    </row>
    <row r="38" spans="1:14">
      <c r="A38" s="7">
        <v>43382</v>
      </c>
      <c r="B38" s="8" t="s">
        <v>17</v>
      </c>
      <c r="C38" s="9" t="str">
        <f>VLOOKUP(A38,[1]Table!A:B,2,FALSE)</f>
        <v>P2 W2</v>
      </c>
      <c r="D38" s="9" t="str">
        <f>VLOOKUP(A38,[1]Table!A:D,4,FALSE)</f>
        <v>Period 2</v>
      </c>
      <c r="E38" s="8" t="s">
        <v>33</v>
      </c>
      <c r="F38" s="9">
        <v>0.91666666666666663</v>
      </c>
      <c r="G38" s="9">
        <v>0.12708333333333333</v>
      </c>
      <c r="H38" s="9">
        <v>0.14583333333333334</v>
      </c>
      <c r="I38" s="16">
        <v>0.27777777777777779</v>
      </c>
      <c r="J38" s="11">
        <f t="shared" si="0"/>
        <v>520.00000000000011</v>
      </c>
      <c r="K38" s="12"/>
      <c r="L38" s="12" t="s">
        <v>18</v>
      </c>
      <c r="M38" s="12" t="s">
        <v>52</v>
      </c>
      <c r="N38" s="18" t="s">
        <v>53</v>
      </c>
    </row>
    <row r="39" spans="1:14">
      <c r="A39" s="13">
        <v>43383</v>
      </c>
      <c r="B39" s="14" t="s">
        <v>21</v>
      </c>
      <c r="C39" s="15" t="str">
        <f>VLOOKUP(A39,[1]Table!A:B,2,FALSE)</f>
        <v>P2 W2</v>
      </c>
      <c r="D39" s="15" t="str">
        <f>VLOOKUP(A39,[1]Table!A:D,4,FALSE)</f>
        <v>Period 2</v>
      </c>
      <c r="E39" s="8" t="s">
        <v>33</v>
      </c>
      <c r="F39" s="9">
        <v>0.91666666666666663</v>
      </c>
      <c r="G39" s="9">
        <v>0.11319444444444444</v>
      </c>
      <c r="H39" s="9">
        <v>0.21597222222222223</v>
      </c>
      <c r="I39" s="16">
        <v>0.72163194444444445</v>
      </c>
      <c r="J39" s="11">
        <f t="shared" si="0"/>
        <v>1159.1500000000001</v>
      </c>
      <c r="K39" s="12"/>
      <c r="L39" s="12" t="s">
        <v>22</v>
      </c>
      <c r="M39" s="19" t="s">
        <v>56</v>
      </c>
      <c r="N39" s="12" t="s">
        <v>57</v>
      </c>
    </row>
    <row r="40" spans="1:14">
      <c r="A40" s="13">
        <v>43384</v>
      </c>
      <c r="B40" s="14" t="s">
        <v>23</v>
      </c>
      <c r="C40" s="15" t="str">
        <f>VLOOKUP(A40,[1]Table!A:B,2,FALSE)</f>
        <v>P2 W2</v>
      </c>
      <c r="D40" s="15" t="str">
        <f>VLOOKUP(A40,[1]Table!A:D,4,FALSE)</f>
        <v>Period 2</v>
      </c>
      <c r="E40" s="8" t="s">
        <v>33</v>
      </c>
      <c r="F40" s="9">
        <v>0.91666666666666663</v>
      </c>
      <c r="G40" s="9">
        <v>0.11471064814814814</v>
      </c>
      <c r="H40" s="9">
        <v>0.19978009259259261</v>
      </c>
      <c r="I40" s="16">
        <v>0.2951388888888889</v>
      </c>
      <c r="J40" s="11">
        <f t="shared" si="0"/>
        <v>545.00000000000011</v>
      </c>
      <c r="K40" s="12"/>
      <c r="L40" s="12" t="s">
        <v>24</v>
      </c>
      <c r="M40" s="19" t="s">
        <v>56</v>
      </c>
      <c r="N40" s="12" t="s">
        <v>57</v>
      </c>
    </row>
    <row r="41" spans="1:14">
      <c r="A41" s="13">
        <v>43385</v>
      </c>
      <c r="B41" s="14" t="s">
        <v>25</v>
      </c>
      <c r="C41" s="15" t="str">
        <f>VLOOKUP(A41,[1]Table!A:B,2,FALSE)</f>
        <v>P2 W2</v>
      </c>
      <c r="D41" s="15" t="str">
        <f>VLOOKUP(A41,[1]Table!A:D,4,FALSE)</f>
        <v>Period 2</v>
      </c>
      <c r="E41" s="8" t="s">
        <v>33</v>
      </c>
      <c r="F41" s="9">
        <v>0.91666666666666663</v>
      </c>
      <c r="G41" s="9">
        <v>0.12796296296296297</v>
      </c>
      <c r="H41" s="9">
        <v>0.17190972222222223</v>
      </c>
      <c r="I41" s="16">
        <v>0.33333333333333331</v>
      </c>
      <c r="J41" s="11">
        <f t="shared" si="0"/>
        <v>600.00000000000011</v>
      </c>
      <c r="K41" s="12"/>
      <c r="L41" s="12" t="s">
        <v>26</v>
      </c>
      <c r="M41" s="19" t="s">
        <v>56</v>
      </c>
      <c r="N41" s="12" t="s">
        <v>57</v>
      </c>
    </row>
    <row r="42" spans="1:14">
      <c r="A42" s="13">
        <v>43386</v>
      </c>
      <c r="B42" s="14" t="s">
        <v>29</v>
      </c>
      <c r="C42" s="15" t="str">
        <f>VLOOKUP(A42,[1]Table!A:B,2,FALSE)</f>
        <v>P2 W2</v>
      </c>
      <c r="D42" s="15" t="str">
        <f>VLOOKUP(A42,[1]Table!A:D,4,FALSE)</f>
        <v>Period 2</v>
      </c>
      <c r="E42" s="8" t="s">
        <v>33</v>
      </c>
      <c r="F42" s="9">
        <v>0.91666666666666663</v>
      </c>
      <c r="G42" s="9">
        <v>0.12590277777777778</v>
      </c>
      <c r="H42" s="9">
        <v>0.37206018518518519</v>
      </c>
      <c r="I42" s="16">
        <v>0.50902777777777775</v>
      </c>
      <c r="J42" s="11">
        <f t="shared" si="0"/>
        <v>853</v>
      </c>
      <c r="K42" s="12"/>
      <c r="L42" s="12" t="s">
        <v>30</v>
      </c>
      <c r="M42" s="19" t="s">
        <v>56</v>
      </c>
      <c r="N42" s="12" t="s">
        <v>57</v>
      </c>
    </row>
    <row r="43" spans="1:14">
      <c r="A43" s="13">
        <v>43387</v>
      </c>
      <c r="B43" s="14" t="s">
        <v>31</v>
      </c>
      <c r="C43" s="15" t="str">
        <f>VLOOKUP(A43,[1]Table!A:B,2,FALSE)</f>
        <v>P2 W2</v>
      </c>
      <c r="D43" s="15" t="str">
        <f>VLOOKUP(A43,[1]Table!A:D,4,FALSE)</f>
        <v>Period 2</v>
      </c>
      <c r="E43" s="8" t="s">
        <v>33</v>
      </c>
      <c r="F43" s="9">
        <v>0.91666666666666663</v>
      </c>
      <c r="G43" s="9">
        <v>0.1335648148148148</v>
      </c>
      <c r="H43" s="9">
        <v>0.22755787037037037</v>
      </c>
      <c r="I43" s="16">
        <v>0.48888888888888887</v>
      </c>
      <c r="J43" s="11">
        <f t="shared" si="0"/>
        <v>824</v>
      </c>
      <c r="K43" s="12"/>
      <c r="L43" s="12" t="s">
        <v>32</v>
      </c>
      <c r="M43" s="19" t="s">
        <v>56</v>
      </c>
      <c r="N43" s="12" t="s">
        <v>57</v>
      </c>
    </row>
    <row r="44" spans="1:14">
      <c r="A44" s="13">
        <v>43388</v>
      </c>
      <c r="B44" s="14" t="s">
        <v>14</v>
      </c>
      <c r="C44" s="15" t="str">
        <f>VLOOKUP(A44,[1]Table!A:B,2,FALSE)</f>
        <v>P2 W3</v>
      </c>
      <c r="D44" s="15" t="str">
        <f>VLOOKUP(A44,[1]Table!A:D,4,FALSE)</f>
        <v>Period 2</v>
      </c>
      <c r="E44" s="8" t="s">
        <v>39</v>
      </c>
      <c r="F44" s="9">
        <v>0.91666666666666663</v>
      </c>
      <c r="G44" s="9">
        <v>0.12569444444444444</v>
      </c>
      <c r="H44" s="9">
        <v>0.26041666666666669</v>
      </c>
      <c r="I44" s="16">
        <v>0.62777777777777777</v>
      </c>
      <c r="J44" s="11">
        <f t="shared" si="0"/>
        <v>1024</v>
      </c>
      <c r="K44" s="12"/>
      <c r="L44" s="12" t="s">
        <v>16</v>
      </c>
      <c r="M44" s="19" t="s">
        <v>56</v>
      </c>
      <c r="N44" s="12" t="s">
        <v>57</v>
      </c>
    </row>
    <row r="45" spans="1:14">
      <c r="A45" s="13">
        <v>43389</v>
      </c>
      <c r="B45" s="14" t="s">
        <v>17</v>
      </c>
      <c r="C45" s="15" t="str">
        <f>VLOOKUP(A45,[1]Table!A:B,2,FALSE)</f>
        <v>P2 W3</v>
      </c>
      <c r="D45" s="15" t="str">
        <f>VLOOKUP(A45,[1]Table!A:D,4,FALSE)</f>
        <v>Period 2</v>
      </c>
      <c r="E45" s="8" t="s">
        <v>39</v>
      </c>
      <c r="F45" s="9">
        <v>0.91666666666666663</v>
      </c>
      <c r="G45" s="9">
        <v>0.12569444444444444</v>
      </c>
      <c r="H45" s="9">
        <v>0.15555555555555556</v>
      </c>
      <c r="I45" s="16">
        <v>0.28888888888888886</v>
      </c>
      <c r="J45" s="11">
        <f t="shared" si="0"/>
        <v>536</v>
      </c>
      <c r="K45" s="12"/>
      <c r="L45" s="12" t="s">
        <v>18</v>
      </c>
      <c r="M45" s="20" t="s">
        <v>58</v>
      </c>
    </row>
    <row r="46" spans="1:14">
      <c r="A46" s="7">
        <v>43390</v>
      </c>
      <c r="B46" s="8" t="s">
        <v>21</v>
      </c>
      <c r="C46" s="9" t="str">
        <f>VLOOKUP(A46,[1]Table!A:B,2,FALSE)</f>
        <v>P2 W3</v>
      </c>
      <c r="D46" s="9" t="str">
        <f>VLOOKUP(A46,[1]Table!A:D,4,FALSE)</f>
        <v>Period 2</v>
      </c>
      <c r="E46" s="8" t="s">
        <v>39</v>
      </c>
      <c r="F46" s="9">
        <v>0.91666666666666663</v>
      </c>
      <c r="G46" s="9">
        <v>0.13125000000000001</v>
      </c>
      <c r="H46" s="9">
        <v>0.15069444444444444</v>
      </c>
      <c r="I46" s="9">
        <v>0.2638888888888889</v>
      </c>
      <c r="J46" s="11">
        <f t="shared" si="0"/>
        <v>500.00000000000011</v>
      </c>
      <c r="K46" s="12"/>
      <c r="L46" s="12" t="s">
        <v>22</v>
      </c>
    </row>
    <row r="47" spans="1:14">
      <c r="A47" s="7">
        <v>43391</v>
      </c>
      <c r="B47" s="8" t="s">
        <v>23</v>
      </c>
      <c r="C47" s="9" t="str">
        <f>VLOOKUP(A47,[1]Table!A:B,2,FALSE)</f>
        <v>P2 W3</v>
      </c>
      <c r="D47" s="9" t="str">
        <f>VLOOKUP(A47,[1]Table!A:D,4,FALSE)</f>
        <v>Period 2</v>
      </c>
      <c r="E47" s="8" t="s">
        <v>39</v>
      </c>
      <c r="F47" s="9">
        <v>0.91666666666666663</v>
      </c>
      <c r="G47" s="9">
        <v>0.11041666666666666</v>
      </c>
      <c r="H47" s="9">
        <v>0.13333333333333333</v>
      </c>
      <c r="I47" s="9">
        <v>0.24583333333333332</v>
      </c>
      <c r="J47" s="11">
        <f t="shared" si="0"/>
        <v>474.00000000000006</v>
      </c>
      <c r="K47" s="12"/>
      <c r="L47" s="12" t="s">
        <v>24</v>
      </c>
    </row>
    <row r="48" spans="1:14">
      <c r="A48" s="13">
        <v>43392</v>
      </c>
      <c r="B48" s="14" t="s">
        <v>25</v>
      </c>
      <c r="C48" s="15" t="str">
        <f>VLOOKUP(A48,[1]Table!A:B,2,FALSE)</f>
        <v>P2 W3</v>
      </c>
      <c r="D48" s="15" t="str">
        <f>VLOOKUP(A48,[1]Table!A:D,4,FALSE)</f>
        <v>Period 2</v>
      </c>
      <c r="E48" s="8" t="s">
        <v>39</v>
      </c>
      <c r="F48" s="9">
        <v>0.91666666666666663</v>
      </c>
      <c r="G48" s="9">
        <v>0.12777777777777777</v>
      </c>
      <c r="H48" s="9">
        <v>0.14444444444444443</v>
      </c>
      <c r="I48" s="16">
        <v>0.29166666666666669</v>
      </c>
      <c r="J48" s="11">
        <f t="shared" si="0"/>
        <v>540</v>
      </c>
      <c r="K48" s="12"/>
      <c r="L48" s="12" t="s">
        <v>26</v>
      </c>
      <c r="M48" s="12" t="s">
        <v>59</v>
      </c>
      <c r="N48" s="18" t="s">
        <v>53</v>
      </c>
    </row>
    <row r="49" spans="1:14">
      <c r="A49" s="7">
        <v>43393</v>
      </c>
      <c r="B49" s="8" t="s">
        <v>29</v>
      </c>
      <c r="C49" s="9" t="str">
        <f>VLOOKUP(A49,[1]Table!A:B,2,FALSE)</f>
        <v>P2 W3</v>
      </c>
      <c r="D49" s="9" t="str">
        <f>VLOOKUP(A49,[1]Table!A:D,4,FALSE)</f>
        <v>Period 2</v>
      </c>
      <c r="E49" s="8" t="s">
        <v>39</v>
      </c>
      <c r="F49" s="9">
        <v>0.91666666666666663</v>
      </c>
      <c r="G49" s="9">
        <v>0.11986111111111111</v>
      </c>
      <c r="H49" s="9">
        <v>0.13671296296296295</v>
      </c>
      <c r="I49" s="9">
        <v>0.2330787037037037</v>
      </c>
      <c r="J49" s="11">
        <f t="shared" si="0"/>
        <v>455.63333333333344</v>
      </c>
      <c r="K49" s="12"/>
      <c r="L49" s="12" t="s">
        <v>30</v>
      </c>
    </row>
    <row r="50" spans="1:14">
      <c r="A50" s="7">
        <v>43394</v>
      </c>
      <c r="B50" s="8" t="s">
        <v>31</v>
      </c>
      <c r="C50" s="9" t="str">
        <f>VLOOKUP(A50,[1]Table!A:B,2,FALSE)</f>
        <v>P2 W3</v>
      </c>
      <c r="D50" s="9" t="str">
        <f>VLOOKUP(A50,[1]Table!A:D,4,FALSE)</f>
        <v>Period 2</v>
      </c>
      <c r="E50" s="8" t="s">
        <v>39</v>
      </c>
      <c r="F50" s="9">
        <v>0.91666666666666663</v>
      </c>
      <c r="G50" s="9">
        <v>0.13358796296296296</v>
      </c>
      <c r="H50" s="9">
        <v>0.16527777777777777</v>
      </c>
      <c r="I50" s="9">
        <v>0.26874999999999999</v>
      </c>
      <c r="J50" s="11">
        <f t="shared" si="0"/>
        <v>506.99999999999994</v>
      </c>
      <c r="K50" s="12"/>
      <c r="L50" s="12" t="s">
        <v>32</v>
      </c>
    </row>
    <row r="51" spans="1:14">
      <c r="A51" s="7">
        <v>43395</v>
      </c>
      <c r="B51" s="8" t="s">
        <v>14</v>
      </c>
      <c r="C51" s="9" t="str">
        <f>VLOOKUP(A51,[1]Table!A:B,2,FALSE)</f>
        <v>P2 W4</v>
      </c>
      <c r="D51" s="9" t="str">
        <f>VLOOKUP(A51,[1]Table!A:D,4,FALSE)</f>
        <v>Period 2</v>
      </c>
      <c r="E51" s="8" t="s">
        <v>47</v>
      </c>
      <c r="F51" s="9">
        <v>0.91666666666666663</v>
      </c>
      <c r="G51" s="9">
        <v>0.11458333333333333</v>
      </c>
      <c r="H51" s="9">
        <v>0.12916666666666668</v>
      </c>
      <c r="I51" s="9">
        <v>0.24791666666666667</v>
      </c>
      <c r="J51" s="11">
        <f t="shared" si="0"/>
        <v>477.00000000000006</v>
      </c>
      <c r="K51" s="12"/>
      <c r="L51" s="12" t="s">
        <v>16</v>
      </c>
    </row>
    <row r="52" spans="1:14">
      <c r="A52" s="7">
        <v>43396</v>
      </c>
      <c r="B52" s="8" t="s">
        <v>17</v>
      </c>
      <c r="C52" s="9" t="str">
        <f>VLOOKUP(A52,[1]Table!A:B,2,FALSE)</f>
        <v>P2 W4</v>
      </c>
      <c r="D52" s="9" t="str">
        <f>VLOOKUP(A52,[1]Table!A:D,4,FALSE)</f>
        <v>Period 2</v>
      </c>
      <c r="E52" s="8" t="s">
        <v>47</v>
      </c>
      <c r="F52" s="9">
        <v>0.91666666666666663</v>
      </c>
      <c r="G52" s="9">
        <v>0.11388888888888889</v>
      </c>
      <c r="H52" s="9">
        <v>0.14374999999999999</v>
      </c>
      <c r="I52" s="9">
        <v>0.25972222222222224</v>
      </c>
      <c r="J52" s="11">
        <f t="shared" si="0"/>
        <v>494.00000000000017</v>
      </c>
      <c r="K52" s="12"/>
      <c r="L52" s="12" t="s">
        <v>18</v>
      </c>
    </row>
    <row r="53" spans="1:14">
      <c r="A53" s="7">
        <v>43397</v>
      </c>
      <c r="B53" s="8" t="s">
        <v>21</v>
      </c>
      <c r="C53" s="9" t="str">
        <f>VLOOKUP(A53,[1]Table!A:B,2,FALSE)</f>
        <v>P2 W4</v>
      </c>
      <c r="D53" s="9" t="str">
        <f>VLOOKUP(A53,[1]Table!A:D,4,FALSE)</f>
        <v>Period 2</v>
      </c>
      <c r="E53" s="8" t="s">
        <v>47</v>
      </c>
      <c r="F53" s="9">
        <v>0.91666666666666663</v>
      </c>
      <c r="G53" s="9">
        <v>0.1388888888888889</v>
      </c>
      <c r="H53" s="9">
        <v>0.16875000000000001</v>
      </c>
      <c r="I53" s="9">
        <v>0.26527777777777778</v>
      </c>
      <c r="J53" s="11">
        <f t="shared" si="0"/>
        <v>502.00000000000011</v>
      </c>
      <c r="K53" s="12"/>
      <c r="L53" s="12" t="s">
        <v>22</v>
      </c>
      <c r="M53" s="21"/>
    </row>
    <row r="54" spans="1:14">
      <c r="A54" s="7">
        <v>43398</v>
      </c>
      <c r="B54" s="8" t="s">
        <v>23</v>
      </c>
      <c r="C54" s="9" t="str">
        <f>VLOOKUP(A54,[1]Table!A:B,2,FALSE)</f>
        <v>P2 W4</v>
      </c>
      <c r="D54" s="9" t="str">
        <f>VLOOKUP(A54,[1]Table!A:D,4,FALSE)</f>
        <v>Period 2</v>
      </c>
      <c r="E54" s="8" t="s">
        <v>47</v>
      </c>
      <c r="F54" s="9">
        <v>0.91666666666666663</v>
      </c>
      <c r="G54" s="9">
        <v>0.13255787037037037</v>
      </c>
      <c r="H54" s="9">
        <v>0.1494212962962963</v>
      </c>
      <c r="I54" s="9">
        <v>0.26874999999999999</v>
      </c>
      <c r="J54" s="11">
        <f t="shared" si="0"/>
        <v>506.99999999999994</v>
      </c>
      <c r="K54" s="12"/>
      <c r="L54" s="12" t="s">
        <v>24</v>
      </c>
      <c r="M54" s="22"/>
    </row>
    <row r="55" spans="1:14">
      <c r="A55" s="7">
        <v>43399</v>
      </c>
      <c r="B55" s="8" t="s">
        <v>25</v>
      </c>
      <c r="C55" s="9" t="str">
        <f>VLOOKUP(A55,[1]Table!A:B,2,FALSE)</f>
        <v>P2 W4</v>
      </c>
      <c r="D55" s="9" t="str">
        <f>VLOOKUP(A55,[1]Table!A:D,4,FALSE)</f>
        <v>Period 2</v>
      </c>
      <c r="E55" s="8" t="s">
        <v>47</v>
      </c>
      <c r="F55" s="9">
        <v>0.91666666666666663</v>
      </c>
      <c r="G55" s="9">
        <v>0.125</v>
      </c>
      <c r="H55" s="9">
        <v>0.14791666666666667</v>
      </c>
      <c r="I55" s="9">
        <v>0.24374999999999999</v>
      </c>
      <c r="J55" s="11">
        <f t="shared" si="0"/>
        <v>471.00000000000011</v>
      </c>
      <c r="K55" s="12"/>
      <c r="L55" s="12" t="s">
        <v>26</v>
      </c>
    </row>
    <row r="56" spans="1:14">
      <c r="A56" s="13">
        <v>43400</v>
      </c>
      <c r="B56" s="14" t="s">
        <v>29</v>
      </c>
      <c r="C56" s="15" t="str">
        <f>VLOOKUP(A56,[1]Table!A:B,2,FALSE)</f>
        <v>P2 W4</v>
      </c>
      <c r="D56" s="15" t="str">
        <f>VLOOKUP(A56,[1]Table!A:D,4,FALSE)</f>
        <v>Period 2</v>
      </c>
      <c r="E56" s="8" t="s">
        <v>47</v>
      </c>
      <c r="F56" s="9">
        <v>0.91666666666666663</v>
      </c>
      <c r="G56" s="9">
        <v>0.19039351851851852</v>
      </c>
      <c r="H56" s="9">
        <v>0.20957175925925925</v>
      </c>
      <c r="I56" s="16">
        <v>0.27975694444444443</v>
      </c>
      <c r="J56" s="11">
        <f t="shared" si="0"/>
        <v>522.85</v>
      </c>
      <c r="K56" s="12"/>
      <c r="L56" s="12" t="s">
        <v>30</v>
      </c>
      <c r="M56" s="21" t="s">
        <v>60</v>
      </c>
      <c r="N56" s="12" t="s">
        <v>61</v>
      </c>
    </row>
    <row r="57" spans="1:14">
      <c r="A57" s="13">
        <v>43401</v>
      </c>
      <c r="B57" s="14" t="s">
        <v>31</v>
      </c>
      <c r="C57" s="15" t="str">
        <f>VLOOKUP(A57,[1]Table!A:B,2,FALSE)</f>
        <v>P2 W4</v>
      </c>
      <c r="D57" s="15" t="str">
        <f>VLOOKUP(A57,[1]Table!A:D,4,FALSE)</f>
        <v>Period 2</v>
      </c>
      <c r="E57" s="8" t="s">
        <v>47</v>
      </c>
      <c r="F57" s="9">
        <v>0.91666666666666663</v>
      </c>
      <c r="G57" s="9">
        <v>0.16944444444444445</v>
      </c>
      <c r="H57" s="9">
        <v>0.28472222222222221</v>
      </c>
      <c r="I57" s="16">
        <v>0.30208333333333331</v>
      </c>
      <c r="J57" s="11">
        <f t="shared" si="0"/>
        <v>555.00000000000011</v>
      </c>
      <c r="K57" s="12"/>
      <c r="L57" s="12" t="s">
        <v>32</v>
      </c>
      <c r="M57" s="12" t="s">
        <v>62</v>
      </c>
      <c r="N57" s="12" t="s">
        <v>63</v>
      </c>
    </row>
    <row r="58" spans="1:14">
      <c r="A58" s="7">
        <v>43402</v>
      </c>
      <c r="B58" s="8" t="s">
        <v>14</v>
      </c>
      <c r="C58" s="9" t="str">
        <f>VLOOKUP(A58,[1]Table!A:B,2,FALSE)</f>
        <v>P3 W1</v>
      </c>
      <c r="D58" s="9" t="str">
        <f>VLOOKUP(A58,[1]Table!A:D,4,FALSE)</f>
        <v>Period 3</v>
      </c>
      <c r="E58" s="8" t="s">
        <v>15</v>
      </c>
      <c r="F58" s="9">
        <v>0.91666666666666663</v>
      </c>
      <c r="G58" s="9">
        <v>0.13472222222222222</v>
      </c>
      <c r="H58" s="9">
        <v>0.16666666666666666</v>
      </c>
      <c r="I58" s="9">
        <v>0.23958333333333334</v>
      </c>
      <c r="J58" s="11">
        <f t="shared" si="0"/>
        <v>465.00000000000011</v>
      </c>
      <c r="K58" s="12"/>
      <c r="L58" s="12" t="s">
        <v>16</v>
      </c>
    </row>
    <row r="59" spans="1:14">
      <c r="A59" s="7">
        <v>43403</v>
      </c>
      <c r="B59" s="8" t="s">
        <v>17</v>
      </c>
      <c r="C59" s="9" t="str">
        <f>VLOOKUP(A59,[1]Table!A:B,2,FALSE)</f>
        <v>P3 W1</v>
      </c>
      <c r="D59" s="9" t="str">
        <f>VLOOKUP(A59,[1]Table!A:D,4,FALSE)</f>
        <v>Period 3</v>
      </c>
      <c r="E59" s="8" t="s">
        <v>15</v>
      </c>
      <c r="F59" s="9">
        <v>0.91666666666666663</v>
      </c>
      <c r="G59" s="9">
        <v>0.125</v>
      </c>
      <c r="H59" s="9">
        <v>0.14652777777777778</v>
      </c>
      <c r="I59" s="9">
        <v>0.27083333333333331</v>
      </c>
      <c r="J59" s="11">
        <f t="shared" si="0"/>
        <v>510.00000000000011</v>
      </c>
      <c r="K59" s="12"/>
      <c r="L59" s="12" t="s">
        <v>18</v>
      </c>
    </row>
    <row r="60" spans="1:14">
      <c r="A60" s="7">
        <v>43404</v>
      </c>
      <c r="B60" s="8" t="s">
        <v>21</v>
      </c>
      <c r="C60" s="9" t="str">
        <f>VLOOKUP(A60,[1]Table!A:B,2,FALSE)</f>
        <v>P3 W1</v>
      </c>
      <c r="D60" s="9" t="str">
        <f>VLOOKUP(A60,[1]Table!A:D,4,FALSE)</f>
        <v>Period 3</v>
      </c>
      <c r="E60" s="8" t="s">
        <v>15</v>
      </c>
      <c r="F60" s="9">
        <v>0.91666666666666663</v>
      </c>
      <c r="G60" s="9">
        <v>0.12361111111111112</v>
      </c>
      <c r="H60" s="9">
        <v>0.15138888888888888</v>
      </c>
      <c r="I60" s="9">
        <v>0.24791666666666667</v>
      </c>
      <c r="J60" s="11">
        <f t="shared" si="0"/>
        <v>477.00000000000006</v>
      </c>
      <c r="K60" s="12"/>
      <c r="L60" s="12" t="s">
        <v>22</v>
      </c>
    </row>
    <row r="61" spans="1:14">
      <c r="A61" s="7">
        <v>43405</v>
      </c>
      <c r="B61" s="8" t="s">
        <v>23</v>
      </c>
      <c r="C61" s="9" t="str">
        <f>VLOOKUP(A61,[1]Table!A:B,2,FALSE)</f>
        <v>P3 W1</v>
      </c>
      <c r="D61" s="9" t="str">
        <f>VLOOKUP(A61,[1]Table!A:D,4,FALSE)</f>
        <v>Period 3</v>
      </c>
      <c r="E61" s="8" t="s">
        <v>15</v>
      </c>
      <c r="F61" s="9">
        <v>0.91666666666666663</v>
      </c>
      <c r="G61" s="9">
        <v>0.11216435185185185</v>
      </c>
      <c r="H61" s="9">
        <v>0.13319444444444445</v>
      </c>
      <c r="I61" s="9">
        <v>0.2507638888888889</v>
      </c>
      <c r="J61" s="11">
        <f t="shared" si="0"/>
        <v>481.10000000000008</v>
      </c>
      <c r="K61" s="12"/>
      <c r="L61" s="12" t="s">
        <v>24</v>
      </c>
    </row>
    <row r="62" spans="1:14">
      <c r="A62" s="7">
        <v>43406</v>
      </c>
      <c r="B62" s="8" t="s">
        <v>25</v>
      </c>
      <c r="C62" s="9" t="str">
        <f>VLOOKUP(A62,[1]Table!A:B,2,FALSE)</f>
        <v>P3 W1</v>
      </c>
      <c r="D62" s="9" t="str">
        <f>VLOOKUP(A62,[1]Table!A:D,4,FALSE)</f>
        <v>Period 3</v>
      </c>
      <c r="E62" s="8" t="s">
        <v>15</v>
      </c>
      <c r="F62" s="9">
        <v>0.91666666666666663</v>
      </c>
      <c r="G62" s="9">
        <v>0.12608796296296296</v>
      </c>
      <c r="H62" s="9">
        <v>0.14879629629629629</v>
      </c>
      <c r="I62" s="9">
        <v>0.2673611111111111</v>
      </c>
      <c r="J62" s="11">
        <f t="shared" si="0"/>
        <v>504.99999999999994</v>
      </c>
      <c r="K62" s="12"/>
      <c r="L62" s="12" t="s">
        <v>26</v>
      </c>
    </row>
    <row r="63" spans="1:14">
      <c r="A63" s="13">
        <v>43407</v>
      </c>
      <c r="B63" s="14" t="s">
        <v>29</v>
      </c>
      <c r="C63" s="15" t="str">
        <f>VLOOKUP(A63,[1]Table!A:B,2,FALSE)</f>
        <v>P3 W1</v>
      </c>
      <c r="D63" s="15" t="str">
        <f>VLOOKUP(A63,[1]Table!A:D,4,FALSE)</f>
        <v>Period 3</v>
      </c>
      <c r="E63" s="8" t="s">
        <v>15</v>
      </c>
      <c r="F63" s="9">
        <v>0.91666666666666663</v>
      </c>
      <c r="G63" s="9">
        <v>8.819444444444445E-2</v>
      </c>
      <c r="H63" s="9">
        <v>0.27152777777777776</v>
      </c>
      <c r="I63" s="16">
        <v>0.35625000000000001</v>
      </c>
      <c r="J63" s="11">
        <f t="shared" si="0"/>
        <v>633.00000000000011</v>
      </c>
      <c r="K63" s="12"/>
      <c r="L63" s="12" t="s">
        <v>30</v>
      </c>
      <c r="M63" s="23" t="s">
        <v>64</v>
      </c>
      <c r="N63" s="12" t="s">
        <v>65</v>
      </c>
    </row>
    <row r="64" spans="1:14">
      <c r="A64" s="13">
        <v>43408</v>
      </c>
      <c r="B64" s="14" t="s">
        <v>31</v>
      </c>
      <c r="C64" s="15" t="str">
        <f>VLOOKUP(A64,[1]Table!A:B,2,FALSE)</f>
        <v>P3 W1</v>
      </c>
      <c r="D64" s="15" t="str">
        <f>VLOOKUP(A64,[1]Table!A:D,4,FALSE)</f>
        <v>Period 3</v>
      </c>
      <c r="E64" s="8" t="s">
        <v>15</v>
      </c>
      <c r="F64" s="9">
        <v>0.91666666666666663</v>
      </c>
      <c r="G64" s="9">
        <v>0.13333333333333333</v>
      </c>
      <c r="H64" s="9">
        <v>0.16250000000000001</v>
      </c>
      <c r="I64" s="16">
        <v>0.28194444444444444</v>
      </c>
      <c r="J64" s="11">
        <f t="shared" si="0"/>
        <v>526</v>
      </c>
      <c r="K64" s="12"/>
      <c r="L64" s="12" t="s">
        <v>32</v>
      </c>
      <c r="M64" s="24" t="s">
        <v>66</v>
      </c>
      <c r="N64" s="12" t="s">
        <v>41</v>
      </c>
    </row>
    <row r="65" spans="1:14">
      <c r="A65" s="7">
        <v>43409</v>
      </c>
      <c r="B65" s="8" t="s">
        <v>14</v>
      </c>
      <c r="C65" s="9" t="str">
        <f>VLOOKUP(A65,[1]Table!A:B,2,FALSE)</f>
        <v>P3 W2</v>
      </c>
      <c r="D65" s="9" t="str">
        <f>VLOOKUP(A65,[1]Table!A:D,4,FALSE)</f>
        <v>Period 3</v>
      </c>
      <c r="E65" s="8" t="s">
        <v>33</v>
      </c>
      <c r="F65" s="9">
        <v>0.91666666666666663</v>
      </c>
      <c r="G65" s="9">
        <v>0.11041666666666666</v>
      </c>
      <c r="H65" s="9">
        <v>0.13402777777777777</v>
      </c>
      <c r="I65" s="9">
        <v>0.23680555555555555</v>
      </c>
      <c r="J65" s="11">
        <f t="shared" si="0"/>
        <v>461.00000000000011</v>
      </c>
      <c r="K65" s="12"/>
      <c r="L65" s="12" t="s">
        <v>16</v>
      </c>
      <c r="M65" s="24"/>
    </row>
    <row r="66" spans="1:14">
      <c r="A66" s="7">
        <v>43410</v>
      </c>
      <c r="B66" s="8" t="s">
        <v>17</v>
      </c>
      <c r="C66" s="9" t="str">
        <f>VLOOKUP(A66,[1]Table!A:B,2,FALSE)</f>
        <v>P3 W2</v>
      </c>
      <c r="D66" s="9" t="str">
        <f>VLOOKUP(A66,[1]Table!A:D,4,FALSE)</f>
        <v>Period 3</v>
      </c>
      <c r="E66" s="8" t="s">
        <v>33</v>
      </c>
      <c r="F66" s="9">
        <v>0.91666666666666663</v>
      </c>
      <c r="G66" s="9">
        <v>8.6805555555555552E-2</v>
      </c>
      <c r="H66" s="9">
        <v>0.12638888888888888</v>
      </c>
      <c r="I66" s="9">
        <v>0.25416666666666665</v>
      </c>
      <c r="J66" s="11">
        <f t="shared" si="0"/>
        <v>486.00000000000011</v>
      </c>
      <c r="K66" s="12"/>
      <c r="L66" s="12" t="s">
        <v>18</v>
      </c>
    </row>
    <row r="67" spans="1:14">
      <c r="A67" s="7">
        <v>43411</v>
      </c>
      <c r="B67" s="8" t="s">
        <v>21</v>
      </c>
      <c r="C67" s="9" t="str">
        <f>VLOOKUP(A67,[1]Table!A:B,2,FALSE)</f>
        <v>P3 W2</v>
      </c>
      <c r="D67" s="9" t="str">
        <f>VLOOKUP(A67,[1]Table!A:D,4,FALSE)</f>
        <v>Period 3</v>
      </c>
      <c r="E67" s="8" t="s">
        <v>33</v>
      </c>
      <c r="F67" s="9">
        <v>0.91666666666666663</v>
      </c>
      <c r="G67" s="9">
        <v>0.13194444444444445</v>
      </c>
      <c r="H67" s="9">
        <v>0.15138888888888888</v>
      </c>
      <c r="I67" s="9">
        <v>0.25833333333333336</v>
      </c>
      <c r="J67" s="11">
        <f t="shared" si="0"/>
        <v>492.00000000000017</v>
      </c>
      <c r="K67" s="12"/>
      <c r="L67" s="12" t="s">
        <v>22</v>
      </c>
    </row>
    <row r="68" spans="1:14">
      <c r="A68" s="7">
        <v>43412</v>
      </c>
      <c r="B68" s="8" t="s">
        <v>23</v>
      </c>
      <c r="C68" s="9" t="str">
        <f>VLOOKUP(A68,[1]Table!A:B,2,FALSE)</f>
        <v>P3 W2</v>
      </c>
      <c r="D68" s="9" t="str">
        <f>VLOOKUP(A68,[1]Table!A:D,4,FALSE)</f>
        <v>Period 3</v>
      </c>
      <c r="E68" s="8" t="s">
        <v>33</v>
      </c>
      <c r="F68" s="9">
        <v>0.91666666666666663</v>
      </c>
      <c r="G68" s="9">
        <v>0.10942129629629629</v>
      </c>
      <c r="H68" s="9">
        <v>0.1449074074074074</v>
      </c>
      <c r="I68" s="9">
        <v>0.24748842592592593</v>
      </c>
      <c r="J68" s="11">
        <f t="shared" si="0"/>
        <v>476.38333333333333</v>
      </c>
      <c r="K68" s="12"/>
      <c r="L68" s="12" t="s">
        <v>24</v>
      </c>
    </row>
    <row r="69" spans="1:14">
      <c r="A69" s="13">
        <v>43413</v>
      </c>
      <c r="B69" s="14" t="s">
        <v>25</v>
      </c>
      <c r="C69" s="15" t="str">
        <f>VLOOKUP(A69,[1]Table!A:B,2,FALSE)</f>
        <v>P3 W2</v>
      </c>
      <c r="D69" s="15" t="str">
        <f>VLOOKUP(A69,[1]Table!A:D,4,FALSE)</f>
        <v>Period 3</v>
      </c>
      <c r="E69" s="8" t="s">
        <v>33</v>
      </c>
      <c r="F69" s="9">
        <v>0.91666666666666663</v>
      </c>
      <c r="G69" s="9">
        <v>0.17847222222222223</v>
      </c>
      <c r="H69" s="9">
        <v>0.19930555555555557</v>
      </c>
      <c r="I69" s="16">
        <v>0.2986111111111111</v>
      </c>
      <c r="J69" s="11">
        <f t="shared" si="0"/>
        <v>550</v>
      </c>
      <c r="K69" s="12"/>
      <c r="L69" s="12" t="s">
        <v>26</v>
      </c>
      <c r="M69" s="12" t="s">
        <v>67</v>
      </c>
      <c r="N69" s="12" t="s">
        <v>68</v>
      </c>
    </row>
    <row r="70" spans="1:14">
      <c r="A70" s="7">
        <v>43414</v>
      </c>
      <c r="B70" s="8" t="s">
        <v>29</v>
      </c>
      <c r="C70" s="9" t="str">
        <f>VLOOKUP(A70,[1]Table!A:B,2,FALSE)</f>
        <v>P3 W2</v>
      </c>
      <c r="D70" s="9" t="str">
        <f>VLOOKUP(A70,[1]Table!A:D,4,FALSE)</f>
        <v>Period 3</v>
      </c>
      <c r="E70" s="8" t="s">
        <v>33</v>
      </c>
      <c r="F70" s="9">
        <v>0.91666666666666663</v>
      </c>
      <c r="G70" s="9">
        <v>8.8888888888888892E-2</v>
      </c>
      <c r="H70" s="9">
        <v>0.18472222222222223</v>
      </c>
      <c r="I70" s="9">
        <v>0.27081018518518518</v>
      </c>
      <c r="J70" s="11">
        <f t="shared" si="0"/>
        <v>509.96666666666675</v>
      </c>
      <c r="K70" s="12"/>
      <c r="L70" s="12" t="s">
        <v>30</v>
      </c>
    </row>
    <row r="71" spans="1:14">
      <c r="A71" s="7">
        <v>43415</v>
      </c>
      <c r="B71" s="8" t="s">
        <v>31</v>
      </c>
      <c r="C71" s="9" t="str">
        <f>VLOOKUP(A71,[1]Table!A:B,2,FALSE)</f>
        <v>P3 W2</v>
      </c>
      <c r="D71" s="9" t="str">
        <f>VLOOKUP(A71,[1]Table!A:D,4,FALSE)</f>
        <v>Period 3</v>
      </c>
      <c r="E71" s="8" t="s">
        <v>33</v>
      </c>
      <c r="F71" s="9">
        <v>0.91666666666666663</v>
      </c>
      <c r="G71" s="9">
        <v>0.13223379629629631</v>
      </c>
      <c r="H71" s="9">
        <v>0.15986111111111112</v>
      </c>
      <c r="I71" s="9">
        <v>0.23766203703703703</v>
      </c>
      <c r="J71" s="11">
        <f t="shared" si="0"/>
        <v>462.23333333333341</v>
      </c>
      <c r="K71" s="12"/>
      <c r="L71" s="12" t="s">
        <v>32</v>
      </c>
    </row>
    <row r="72" spans="1:14">
      <c r="A72" s="7">
        <v>43416</v>
      </c>
      <c r="B72" s="8" t="s">
        <v>14</v>
      </c>
      <c r="C72" s="9" t="str">
        <f>VLOOKUP(A72,[1]Table!A:B,2,FALSE)</f>
        <v>P3 W3</v>
      </c>
      <c r="D72" s="9" t="str">
        <f>VLOOKUP(A72,[1]Table!A:D,4,FALSE)</f>
        <v>Period 3</v>
      </c>
      <c r="E72" s="8" t="s">
        <v>39</v>
      </c>
      <c r="F72" s="9">
        <v>0.91666666666666663</v>
      </c>
      <c r="G72" s="9">
        <v>8.6261574074074074E-2</v>
      </c>
      <c r="H72" s="9">
        <v>0.10947916666666667</v>
      </c>
      <c r="I72" s="9">
        <v>0.19693287037037038</v>
      </c>
      <c r="J72" s="11">
        <f t="shared" si="0"/>
        <v>403.58333333333348</v>
      </c>
      <c r="K72" s="12"/>
      <c r="L72" s="12" t="s">
        <v>16</v>
      </c>
    </row>
    <row r="73" spans="1:14">
      <c r="A73" s="13">
        <v>43417</v>
      </c>
      <c r="B73" s="14" t="s">
        <v>17</v>
      </c>
      <c r="C73" s="15" t="str">
        <f>VLOOKUP(A73,[1]Table!A:B,2,FALSE)</f>
        <v>P3 W3</v>
      </c>
      <c r="D73" s="15" t="str">
        <f>VLOOKUP(A73,[1]Table!A:D,4,FALSE)</f>
        <v>Period 3</v>
      </c>
      <c r="E73" s="8" t="s">
        <v>39</v>
      </c>
      <c r="F73" s="9">
        <v>0.91666666666666663</v>
      </c>
      <c r="G73" s="9">
        <v>0.1</v>
      </c>
      <c r="H73" s="9">
        <v>0.12569444444444444</v>
      </c>
      <c r="I73" s="16">
        <v>0.36805555555555558</v>
      </c>
      <c r="J73" s="11">
        <f t="shared" si="0"/>
        <v>650.00000000000011</v>
      </c>
      <c r="K73" s="12"/>
      <c r="L73" s="12" t="s">
        <v>18</v>
      </c>
      <c r="M73" s="12" t="s">
        <v>69</v>
      </c>
      <c r="N73" s="18" t="s">
        <v>53</v>
      </c>
    </row>
    <row r="74" spans="1:14">
      <c r="A74" s="13">
        <v>43418</v>
      </c>
      <c r="B74" s="14" t="s">
        <v>21</v>
      </c>
      <c r="C74" s="15" t="str">
        <f>VLOOKUP(A74,[1]Table!A:B,2,FALSE)</f>
        <v>P3 W3</v>
      </c>
      <c r="D74" s="15" t="str">
        <f>VLOOKUP(A74,[1]Table!A:D,4,FALSE)</f>
        <v>Period 3</v>
      </c>
      <c r="E74" s="8" t="s">
        <v>39</v>
      </c>
      <c r="F74" s="9">
        <v>0.91666666666666663</v>
      </c>
      <c r="G74" s="9">
        <v>0.10555555555555556</v>
      </c>
      <c r="H74" s="9">
        <v>0.14097222222222222</v>
      </c>
      <c r="I74" s="16">
        <v>0.30833333333333335</v>
      </c>
      <c r="J74" s="11">
        <f t="shared" si="0"/>
        <v>564.00000000000011</v>
      </c>
      <c r="K74" s="12"/>
      <c r="L74" s="12" t="s">
        <v>22</v>
      </c>
      <c r="M74" s="12" t="s">
        <v>69</v>
      </c>
      <c r="N74" s="18" t="s">
        <v>53</v>
      </c>
    </row>
    <row r="75" spans="1:14">
      <c r="A75" s="13">
        <v>43419</v>
      </c>
      <c r="B75" s="14" t="s">
        <v>23</v>
      </c>
      <c r="C75" s="15" t="str">
        <f>VLOOKUP(A75,[1]Table!A:B,2,FALSE)</f>
        <v>P3 W3</v>
      </c>
      <c r="D75" s="15" t="str">
        <f>VLOOKUP(A75,[1]Table!A:D,4,FALSE)</f>
        <v>Period 3</v>
      </c>
      <c r="E75" s="8" t="s">
        <v>39</v>
      </c>
      <c r="F75" s="9">
        <v>0.91666666666666663</v>
      </c>
      <c r="G75" s="9">
        <v>0.13229166666666667</v>
      </c>
      <c r="H75" s="9">
        <v>0.15550925925925926</v>
      </c>
      <c r="I75" s="16">
        <v>0.31458333333333333</v>
      </c>
      <c r="J75" s="11">
        <f t="shared" si="0"/>
        <v>573</v>
      </c>
      <c r="K75" s="12"/>
      <c r="L75" s="12" t="s">
        <v>24</v>
      </c>
      <c r="M75" s="12" t="s">
        <v>69</v>
      </c>
      <c r="N75" s="18" t="s">
        <v>53</v>
      </c>
    </row>
    <row r="76" spans="1:14">
      <c r="A76" s="13">
        <v>43420</v>
      </c>
      <c r="B76" s="14" t="s">
        <v>25</v>
      </c>
      <c r="C76" s="15" t="str">
        <f>VLOOKUP(A76,[1]Table!A:B,2,FALSE)</f>
        <v>P3 W3</v>
      </c>
      <c r="D76" s="15" t="str">
        <f>VLOOKUP(A76,[1]Table!A:D,4,FALSE)</f>
        <v>Period 3</v>
      </c>
      <c r="E76" s="8" t="s">
        <v>39</v>
      </c>
      <c r="F76" s="9">
        <v>0.91666666666666663</v>
      </c>
      <c r="G76" s="9">
        <v>9.8946759259259262E-2</v>
      </c>
      <c r="H76" s="9">
        <v>0.11813657407407407</v>
      </c>
      <c r="I76" s="16">
        <v>0.32569444444444445</v>
      </c>
      <c r="J76" s="11">
        <f t="shared" si="0"/>
        <v>589</v>
      </c>
      <c r="K76" s="12"/>
      <c r="L76" s="12" t="s">
        <v>26</v>
      </c>
      <c r="M76" s="12" t="s">
        <v>69</v>
      </c>
      <c r="N76" s="18" t="s">
        <v>53</v>
      </c>
    </row>
    <row r="77" spans="1:14">
      <c r="A77" s="13">
        <v>43421</v>
      </c>
      <c r="B77" s="14" t="s">
        <v>29</v>
      </c>
      <c r="C77" s="15" t="str">
        <f>VLOOKUP(A77,[1]Table!A:B,2,FALSE)</f>
        <v>P3 W3</v>
      </c>
      <c r="D77" s="15" t="str">
        <f>VLOOKUP(A77,[1]Table!A:D,4,FALSE)</f>
        <v>Period 3</v>
      </c>
      <c r="E77" s="8" t="s">
        <v>39</v>
      </c>
      <c r="F77" s="9">
        <v>0.91666666666666663</v>
      </c>
      <c r="G77" s="9">
        <v>9.2361111111111116E-2</v>
      </c>
      <c r="H77" s="9">
        <v>0.40208333333333335</v>
      </c>
      <c r="I77" s="15">
        <v>0.73888888888888893</v>
      </c>
      <c r="J77" s="11">
        <f t="shared" si="0"/>
        <v>1184</v>
      </c>
      <c r="K77" s="12"/>
      <c r="L77" s="12" t="s">
        <v>30</v>
      </c>
      <c r="M77" s="12" t="s">
        <v>70</v>
      </c>
      <c r="N77" s="18" t="s">
        <v>53</v>
      </c>
    </row>
    <row r="78" spans="1:14">
      <c r="A78" s="7">
        <v>43422</v>
      </c>
      <c r="B78" s="8" t="s">
        <v>31</v>
      </c>
      <c r="C78" s="9" t="str">
        <f>VLOOKUP(A78,[1]Table!A:B,2,FALSE)</f>
        <v>P3 W3</v>
      </c>
      <c r="D78" s="9" t="str">
        <f>VLOOKUP(A78,[1]Table!A:D,4,FALSE)</f>
        <v>Period 3</v>
      </c>
      <c r="E78" s="8" t="s">
        <v>39</v>
      </c>
      <c r="F78" s="9">
        <v>0.91666666666666663</v>
      </c>
      <c r="G78" s="9">
        <v>0.13680555555555557</v>
      </c>
      <c r="H78" s="9">
        <v>0.17291666666666666</v>
      </c>
      <c r="I78" s="9">
        <v>0.23749999999999999</v>
      </c>
      <c r="J78" s="11">
        <f t="shared" si="0"/>
        <v>461.99999999999994</v>
      </c>
      <c r="K78" s="12"/>
      <c r="L78" s="12" t="s">
        <v>32</v>
      </c>
      <c r="M78" s="9"/>
    </row>
    <row r="79" spans="1:14">
      <c r="A79" s="7">
        <v>43423</v>
      </c>
      <c r="B79" s="8" t="s">
        <v>14</v>
      </c>
      <c r="C79" s="9" t="str">
        <f>VLOOKUP(A79,[1]Table!A:B,2,FALSE)</f>
        <v>P3 W4</v>
      </c>
      <c r="D79" s="9" t="str">
        <f>VLOOKUP(A79,[1]Table!A:D,4,FALSE)</f>
        <v>Period 3</v>
      </c>
      <c r="E79" s="8" t="s">
        <v>47</v>
      </c>
      <c r="F79" s="9">
        <v>0.91666666666666663</v>
      </c>
      <c r="G79" s="9">
        <v>0.125</v>
      </c>
      <c r="H79" s="9">
        <v>0.16111111111111112</v>
      </c>
      <c r="I79" s="9">
        <v>0.22916666666666666</v>
      </c>
      <c r="J79" s="11">
        <f t="shared" si="0"/>
        <v>450</v>
      </c>
      <c r="K79" s="12"/>
      <c r="L79" s="12" t="s">
        <v>16</v>
      </c>
    </row>
    <row r="80" spans="1:14">
      <c r="A80" s="7">
        <v>43424</v>
      </c>
      <c r="B80" s="8" t="s">
        <v>17</v>
      </c>
      <c r="C80" s="9" t="str">
        <f>VLOOKUP(A80,[1]Table!A:B,2,FALSE)</f>
        <v>P3 W4</v>
      </c>
      <c r="D80" s="9" t="str">
        <f>VLOOKUP(A80,[1]Table!A:D,4,FALSE)</f>
        <v>Period 3</v>
      </c>
      <c r="E80" s="8" t="s">
        <v>47</v>
      </c>
      <c r="F80" s="9">
        <v>0.91666666666666663</v>
      </c>
      <c r="G80" s="9">
        <v>0.10069444444444445</v>
      </c>
      <c r="H80" s="9">
        <v>0.13402777777777777</v>
      </c>
      <c r="I80" s="9">
        <v>0.30833333333333335</v>
      </c>
      <c r="J80" s="11">
        <f t="shared" si="0"/>
        <v>564.00000000000011</v>
      </c>
      <c r="K80" s="12"/>
      <c r="L80" s="12" t="s">
        <v>18</v>
      </c>
      <c r="M80" s="17" t="s">
        <v>71</v>
      </c>
      <c r="N80" s="18" t="s">
        <v>53</v>
      </c>
    </row>
    <row r="81" spans="1:14">
      <c r="A81" s="7">
        <v>43425</v>
      </c>
      <c r="B81" s="8" t="s">
        <v>21</v>
      </c>
      <c r="C81" s="9" t="str">
        <f>VLOOKUP(A81,[1]Table!A:B,2,FALSE)</f>
        <v>P3 W4</v>
      </c>
      <c r="D81" s="9" t="str">
        <f>VLOOKUP(A81,[1]Table!A:D,4,FALSE)</f>
        <v>Period 3</v>
      </c>
      <c r="E81" s="8" t="s">
        <v>47</v>
      </c>
      <c r="F81" s="9">
        <v>0.91666666666666663</v>
      </c>
      <c r="G81" s="9">
        <v>0.1076388888888889</v>
      </c>
      <c r="H81" s="9">
        <v>0.27914351851851854</v>
      </c>
      <c r="I81" s="9">
        <v>0.36918981481481483</v>
      </c>
      <c r="J81" s="11">
        <f t="shared" si="0"/>
        <v>651.63333333333344</v>
      </c>
      <c r="K81" s="12"/>
      <c r="L81" s="12" t="s">
        <v>22</v>
      </c>
      <c r="M81" s="17" t="s">
        <v>72</v>
      </c>
      <c r="N81" s="17" t="s">
        <v>73</v>
      </c>
    </row>
    <row r="82" spans="1:14">
      <c r="A82" s="7">
        <v>43426</v>
      </c>
      <c r="B82" s="8" t="s">
        <v>23</v>
      </c>
      <c r="C82" s="9" t="str">
        <f>VLOOKUP(A82,[1]Table!A:B,2,FALSE)</f>
        <v>P3 W4</v>
      </c>
      <c r="D82" s="9" t="str">
        <f>VLOOKUP(A82,[1]Table!A:D,4,FALSE)</f>
        <v>Period 3</v>
      </c>
      <c r="E82" s="8" t="s">
        <v>47</v>
      </c>
      <c r="F82" s="9">
        <v>0.91666666666666663</v>
      </c>
      <c r="G82" s="9">
        <v>7.4467592592592599E-2</v>
      </c>
      <c r="H82" s="9">
        <v>0.17659722222222221</v>
      </c>
      <c r="I82" s="9">
        <v>0.28333333333333333</v>
      </c>
      <c r="J82" s="11">
        <f t="shared" si="0"/>
        <v>528</v>
      </c>
      <c r="K82" s="12"/>
      <c r="L82" s="12" t="s">
        <v>24</v>
      </c>
      <c r="M82" s="25" t="s">
        <v>74</v>
      </c>
      <c r="N82" s="18" t="s">
        <v>53</v>
      </c>
    </row>
    <row r="83" spans="1:14">
      <c r="A83" s="7">
        <v>43427</v>
      </c>
      <c r="B83" s="8" t="s">
        <v>25</v>
      </c>
      <c r="C83" s="9" t="str">
        <f>VLOOKUP(A83,[1]Table!A:B,2,FALSE)</f>
        <v>P3 W4</v>
      </c>
      <c r="D83" s="9" t="str">
        <f>VLOOKUP(A83,[1]Table!A:D,4,FALSE)</f>
        <v>Period 3</v>
      </c>
      <c r="E83" s="8" t="s">
        <v>47</v>
      </c>
      <c r="F83" s="9">
        <v>0.91666666666666663</v>
      </c>
      <c r="G83" s="9">
        <v>0.16407407407407407</v>
      </c>
      <c r="H83" s="9">
        <v>0.18730324074074073</v>
      </c>
      <c r="I83" s="9">
        <v>0.28394675925925927</v>
      </c>
      <c r="J83" s="11">
        <f t="shared" si="0"/>
        <v>528.88333333333333</v>
      </c>
      <c r="K83" s="12"/>
      <c r="L83" s="12" t="s">
        <v>26</v>
      </c>
      <c r="M83" s="17" t="s">
        <v>75</v>
      </c>
      <c r="N83" s="12" t="s">
        <v>49</v>
      </c>
    </row>
    <row r="84" spans="1:14">
      <c r="A84" s="7">
        <v>43428</v>
      </c>
      <c r="B84" s="8" t="s">
        <v>29</v>
      </c>
      <c r="C84" s="9" t="str">
        <f>VLOOKUP(A84,[1]Table!A:B,2,FALSE)</f>
        <v>P3 W4</v>
      </c>
      <c r="D84" s="9" t="str">
        <f>VLOOKUP(A84,[1]Table!A:D,4,FALSE)</f>
        <v>Period 3</v>
      </c>
      <c r="E84" s="8" t="s">
        <v>47</v>
      </c>
      <c r="F84" s="9">
        <v>0.91666666666666663</v>
      </c>
      <c r="G84" s="9">
        <v>0.17627314814814815</v>
      </c>
      <c r="H84" s="9">
        <v>0.23280092592592594</v>
      </c>
      <c r="I84" s="9">
        <v>0.31432870370370369</v>
      </c>
      <c r="J84" s="11">
        <f t="shared" si="0"/>
        <v>572.63333333333344</v>
      </c>
      <c r="K84" s="12"/>
      <c r="L84" s="12" t="s">
        <v>30</v>
      </c>
      <c r="M84" s="26" t="s">
        <v>76</v>
      </c>
      <c r="N84" s="12" t="s">
        <v>38</v>
      </c>
    </row>
    <row r="85" spans="1:14">
      <c r="A85" s="7">
        <v>43429</v>
      </c>
      <c r="B85" s="8" t="s">
        <v>31</v>
      </c>
      <c r="C85" s="9" t="str">
        <f>VLOOKUP(A85,[1]Table!A:B,2,FALSE)</f>
        <v>P3 W4</v>
      </c>
      <c r="D85" s="9" t="str">
        <f>VLOOKUP(A85,[1]Table!A:D,4,FALSE)</f>
        <v>Period 3</v>
      </c>
      <c r="E85" s="8" t="s">
        <v>47</v>
      </c>
      <c r="F85" s="9">
        <v>0.91666666666666663</v>
      </c>
      <c r="G85" s="9">
        <v>0.2023611111111111</v>
      </c>
      <c r="H85" s="9">
        <v>0.23829861111111111</v>
      </c>
      <c r="I85" s="9">
        <v>0.30833333333333335</v>
      </c>
      <c r="J85" s="11">
        <f t="shared" si="0"/>
        <v>564.00000000000011</v>
      </c>
      <c r="K85" s="12"/>
      <c r="L85" s="12" t="s">
        <v>32</v>
      </c>
      <c r="M85" s="26" t="s">
        <v>76</v>
      </c>
      <c r="N85" s="12" t="s">
        <v>38</v>
      </c>
    </row>
    <row r="86" spans="1:14">
      <c r="A86" s="7">
        <v>43430</v>
      </c>
      <c r="B86" s="8" t="s">
        <v>14</v>
      </c>
      <c r="C86" s="9" t="str">
        <f>VLOOKUP(A86,[1]Table!A:B,2,FALSE)</f>
        <v>P4 W1</v>
      </c>
      <c r="D86" s="9" t="str">
        <f>VLOOKUP(A86,[1]Table!A:D,4,FALSE)</f>
        <v>Period 4</v>
      </c>
      <c r="E86" s="8" t="s">
        <v>15</v>
      </c>
      <c r="F86" s="9">
        <v>0.91666666666666663</v>
      </c>
      <c r="G86" s="9">
        <v>0.15625</v>
      </c>
      <c r="H86" s="9">
        <v>0.18611111111111112</v>
      </c>
      <c r="I86" s="9">
        <v>0.26944444444444443</v>
      </c>
      <c r="J86" s="11">
        <f t="shared" si="0"/>
        <v>508.00000000000011</v>
      </c>
      <c r="K86" s="12"/>
      <c r="L86" s="12" t="s">
        <v>16</v>
      </c>
    </row>
    <row r="87" spans="1:14">
      <c r="A87" s="7">
        <v>43431</v>
      </c>
      <c r="B87" s="8" t="s">
        <v>17</v>
      </c>
      <c r="C87" s="9" t="str">
        <f>VLOOKUP(A87,[1]Table!A:B,2,FALSE)</f>
        <v>P4 W1</v>
      </c>
      <c r="D87" s="9" t="str">
        <f>VLOOKUP(A87,[1]Table!A:D,4,FALSE)</f>
        <v>Period 4</v>
      </c>
      <c r="E87" s="8" t="s">
        <v>15</v>
      </c>
      <c r="F87" s="9">
        <v>0.91666666666666663</v>
      </c>
      <c r="G87" s="9">
        <v>0.18832175925925926</v>
      </c>
      <c r="H87" s="9">
        <v>0.23048611111111111</v>
      </c>
      <c r="I87" s="9">
        <v>0.36534722222222221</v>
      </c>
      <c r="J87" s="11">
        <f t="shared" si="0"/>
        <v>646.09999999999991</v>
      </c>
      <c r="K87" s="12"/>
      <c r="L87" s="12" t="s">
        <v>18</v>
      </c>
      <c r="N87" s="18" t="s">
        <v>53</v>
      </c>
    </row>
    <row r="88" spans="1:14">
      <c r="A88" s="7">
        <v>43432</v>
      </c>
      <c r="B88" s="8" t="s">
        <v>21</v>
      </c>
      <c r="C88" s="9" t="str">
        <f>VLOOKUP(A88,[1]Table!A:B,2,FALSE)</f>
        <v>P4 W1</v>
      </c>
      <c r="D88" s="9" t="str">
        <f>VLOOKUP(A88,[1]Table!A:D,4,FALSE)</f>
        <v>Period 4</v>
      </c>
      <c r="E88" s="8" t="s">
        <v>15</v>
      </c>
      <c r="F88" s="9">
        <v>0.91666666666666663</v>
      </c>
      <c r="G88" s="9">
        <v>0.16355324074074074</v>
      </c>
      <c r="H88" s="9">
        <v>0.20542824074074073</v>
      </c>
      <c r="I88" s="9">
        <v>0.45069444444444445</v>
      </c>
      <c r="J88" s="11">
        <f t="shared" si="0"/>
        <v>769</v>
      </c>
      <c r="K88" s="12"/>
      <c r="L88" s="12" t="s">
        <v>22</v>
      </c>
      <c r="M88" s="17" t="s">
        <v>77</v>
      </c>
      <c r="N88" s="18" t="s">
        <v>53</v>
      </c>
    </row>
    <row r="89" spans="1:14">
      <c r="A89" s="7">
        <v>43433</v>
      </c>
      <c r="B89" s="8" t="s">
        <v>23</v>
      </c>
      <c r="C89" s="9" t="str">
        <f>VLOOKUP(A89,[1]Table!A:B,2,FALSE)</f>
        <v>P4 W1</v>
      </c>
      <c r="D89" s="9" t="str">
        <f>VLOOKUP(A89,[1]Table!A:D,4,FALSE)</f>
        <v>Period 4</v>
      </c>
      <c r="E89" s="8" t="s">
        <v>15</v>
      </c>
      <c r="F89" s="9">
        <v>0.91666666666666663</v>
      </c>
      <c r="G89" s="9">
        <v>0.12981481481481483</v>
      </c>
      <c r="H89" s="9">
        <v>0.18417824074074074</v>
      </c>
      <c r="I89" s="9">
        <v>0.43472222222222223</v>
      </c>
      <c r="J89" s="11">
        <f t="shared" si="0"/>
        <v>746</v>
      </c>
      <c r="K89" s="12"/>
      <c r="L89" s="12" t="s">
        <v>24</v>
      </c>
      <c r="M89" s="12" t="s">
        <v>78</v>
      </c>
      <c r="N89" s="12" t="s">
        <v>35</v>
      </c>
    </row>
    <row r="90" spans="1:14">
      <c r="A90" s="7">
        <v>43434</v>
      </c>
      <c r="B90" s="8" t="s">
        <v>25</v>
      </c>
      <c r="C90" s="9" t="str">
        <f>VLOOKUP(A90,[1]Table!A:B,2,FALSE)</f>
        <v>P4 W1</v>
      </c>
      <c r="D90" s="9" t="str">
        <f>VLOOKUP(A90,[1]Table!A:D,4,FALSE)</f>
        <v>Period 4</v>
      </c>
      <c r="E90" s="8" t="s">
        <v>15</v>
      </c>
      <c r="F90" s="9">
        <v>0.91666666666666663</v>
      </c>
      <c r="G90" s="9">
        <v>0.13263888888888889</v>
      </c>
      <c r="H90" s="9">
        <v>0.16597222222222222</v>
      </c>
      <c r="I90" s="9">
        <v>0.42200231481481482</v>
      </c>
      <c r="J90" s="11">
        <f t="shared" si="0"/>
        <v>727.68333333333328</v>
      </c>
      <c r="K90" s="12"/>
      <c r="L90" s="12" t="s">
        <v>26</v>
      </c>
      <c r="M90" s="17" t="s">
        <v>79</v>
      </c>
      <c r="N90" s="18" t="s">
        <v>53</v>
      </c>
    </row>
    <row r="91" spans="1:14">
      <c r="A91" s="7">
        <v>43435</v>
      </c>
      <c r="B91" s="8" t="s">
        <v>29</v>
      </c>
      <c r="C91" s="9" t="str">
        <f>VLOOKUP(A91,[1]Table!A:B,2,FALSE)</f>
        <v>P4 W1</v>
      </c>
      <c r="D91" s="9" t="str">
        <f>VLOOKUP(A91,[1]Table!A:D,4,FALSE)</f>
        <v>Period 4</v>
      </c>
      <c r="E91" s="8" t="s">
        <v>15</v>
      </c>
      <c r="F91" s="9">
        <v>0.91666666666666663</v>
      </c>
      <c r="G91" s="9">
        <v>0.27291666666666664</v>
      </c>
      <c r="H91" s="9">
        <v>0.29166666666666669</v>
      </c>
      <c r="I91" s="9">
        <v>0.51597222222222228</v>
      </c>
      <c r="J91" s="11">
        <f t="shared" si="0"/>
        <v>863.00000000000023</v>
      </c>
      <c r="K91" s="12"/>
      <c r="L91" s="12" t="s">
        <v>30</v>
      </c>
      <c r="M91" s="17" t="s">
        <v>80</v>
      </c>
      <c r="N91" s="12" t="s">
        <v>81</v>
      </c>
    </row>
    <row r="92" spans="1:14">
      <c r="A92" s="7">
        <v>43436</v>
      </c>
      <c r="B92" s="8" t="s">
        <v>31</v>
      </c>
      <c r="C92" s="9" t="str">
        <f>VLOOKUP(A92,[1]Table!A:B,2,FALSE)</f>
        <v>P4 W1</v>
      </c>
      <c r="D92" s="9" t="str">
        <f>VLOOKUP(A92,[1]Table!A:D,4,FALSE)</f>
        <v>Period 4</v>
      </c>
      <c r="E92" s="8" t="s">
        <v>15</v>
      </c>
      <c r="F92" s="9">
        <v>0.91666666666666663</v>
      </c>
      <c r="G92" s="9">
        <v>0.1361111111111111</v>
      </c>
      <c r="H92" s="9">
        <v>0.15069444444444444</v>
      </c>
      <c r="I92" s="9">
        <v>0.32361111111111113</v>
      </c>
      <c r="J92" s="11">
        <f t="shared" si="0"/>
        <v>586.00000000000011</v>
      </c>
      <c r="K92" s="12"/>
      <c r="L92" s="12" t="s">
        <v>32</v>
      </c>
      <c r="M92" s="12" t="s">
        <v>82</v>
      </c>
      <c r="N92" s="12" t="s">
        <v>38</v>
      </c>
    </row>
    <row r="93" spans="1:14">
      <c r="A93" s="7">
        <v>43437</v>
      </c>
      <c r="B93" s="8" t="s">
        <v>14</v>
      </c>
      <c r="C93" s="9" t="str">
        <f>VLOOKUP(A93,[1]Table!A:B,2,FALSE)</f>
        <v>P4 W2</v>
      </c>
      <c r="D93" s="9" t="str">
        <f>VLOOKUP(A93,[1]Table!A:D,4,FALSE)</f>
        <v>Period 4</v>
      </c>
      <c r="E93" s="8" t="s">
        <v>33</v>
      </c>
      <c r="F93" s="9">
        <v>0.91666666666666663</v>
      </c>
      <c r="G93" s="9">
        <v>0.13472222222222222</v>
      </c>
      <c r="H93" s="9">
        <v>0.15347222222222223</v>
      </c>
      <c r="I93" s="9">
        <v>0.26597222222222222</v>
      </c>
      <c r="J93" s="11">
        <f t="shared" si="0"/>
        <v>503</v>
      </c>
      <c r="K93" s="12"/>
      <c r="L93" s="12" t="s">
        <v>16</v>
      </c>
      <c r="M93" s="17" t="s">
        <v>83</v>
      </c>
      <c r="N93" s="12" t="s">
        <v>84</v>
      </c>
    </row>
    <row r="94" spans="1:14">
      <c r="A94" s="7">
        <v>43438</v>
      </c>
      <c r="B94" s="8" t="s">
        <v>17</v>
      </c>
      <c r="C94" s="9" t="str">
        <f>VLOOKUP(A94,[1]Table!A:B,2,FALSE)</f>
        <v>P4 W2</v>
      </c>
      <c r="D94" s="9" t="str">
        <f>VLOOKUP(A94,[1]Table!A:D,4,FALSE)</f>
        <v>Period 4</v>
      </c>
      <c r="E94" s="8" t="s">
        <v>33</v>
      </c>
      <c r="F94" s="9">
        <v>0.91666666666666663</v>
      </c>
      <c r="G94" s="9">
        <v>0.14444444444444443</v>
      </c>
      <c r="H94" s="9">
        <v>0.17986111111111111</v>
      </c>
      <c r="I94" s="9">
        <v>0.4861111111111111</v>
      </c>
      <c r="J94" s="11">
        <f t="shared" si="0"/>
        <v>820</v>
      </c>
      <c r="K94" s="12"/>
      <c r="L94" s="12" t="s">
        <v>18</v>
      </c>
      <c r="M94" s="17" t="s">
        <v>85</v>
      </c>
      <c r="N94" s="12" t="s">
        <v>41</v>
      </c>
    </row>
    <row r="95" spans="1:14">
      <c r="A95" s="7">
        <v>43439</v>
      </c>
      <c r="B95" s="8" t="s">
        <v>21</v>
      </c>
      <c r="C95" s="9" t="str">
        <f>VLOOKUP(A95,[1]Table!A:B,2,FALSE)</f>
        <v>P4 W2</v>
      </c>
      <c r="D95" s="9" t="str">
        <f>VLOOKUP(A95,[1]Table!A:D,4,FALSE)</f>
        <v>Period 4</v>
      </c>
      <c r="E95" s="8" t="s">
        <v>33</v>
      </c>
      <c r="F95" s="9">
        <v>0.91666666666666663</v>
      </c>
      <c r="G95" s="9">
        <v>0.11041666666666666</v>
      </c>
      <c r="H95" s="9">
        <v>0.14583333333333334</v>
      </c>
      <c r="I95" s="9">
        <v>0.29652777777777778</v>
      </c>
      <c r="J95" s="11">
        <f t="shared" si="0"/>
        <v>547.00000000000011</v>
      </c>
      <c r="K95" s="12"/>
      <c r="L95" s="12" t="s">
        <v>22</v>
      </c>
      <c r="M95" s="17" t="s">
        <v>86</v>
      </c>
      <c r="N95" s="12" t="s">
        <v>41</v>
      </c>
    </row>
    <row r="96" spans="1:14">
      <c r="A96" s="7">
        <v>43440</v>
      </c>
      <c r="B96" s="8" t="s">
        <v>23</v>
      </c>
      <c r="C96" s="9" t="str">
        <f>VLOOKUP(A96,[1]Table!A:B,2,FALSE)</f>
        <v>P4 W2</v>
      </c>
      <c r="D96" s="9" t="str">
        <f>VLOOKUP(A96,[1]Table!A:D,4,FALSE)</f>
        <v>Period 4</v>
      </c>
      <c r="E96" s="8" t="s">
        <v>33</v>
      </c>
      <c r="F96" s="9">
        <v>0.91666666666666663</v>
      </c>
      <c r="G96" s="9">
        <v>0.11527777777777778</v>
      </c>
      <c r="H96" s="9">
        <v>0.15069444444444444</v>
      </c>
      <c r="I96" s="9">
        <v>0.47424768518518517</v>
      </c>
      <c r="J96" s="11">
        <f t="shared" si="0"/>
        <v>802.91666666666674</v>
      </c>
      <c r="K96" s="12"/>
      <c r="L96" s="12" t="s">
        <v>24</v>
      </c>
      <c r="M96" s="17" t="s">
        <v>87</v>
      </c>
      <c r="N96" s="18" t="s">
        <v>53</v>
      </c>
    </row>
    <row r="97" spans="1:14">
      <c r="A97" s="7">
        <v>43441</v>
      </c>
      <c r="B97" s="8" t="s">
        <v>25</v>
      </c>
      <c r="C97" s="9" t="str">
        <f>VLOOKUP(A97,[1]Table!A:B,2,FALSE)</f>
        <v>P4 W2</v>
      </c>
      <c r="D97" s="9" t="str">
        <f>VLOOKUP(A97,[1]Table!A:D,4,FALSE)</f>
        <v>Period 4</v>
      </c>
      <c r="E97" s="8" t="s">
        <v>33</v>
      </c>
      <c r="F97" s="9">
        <v>0.91666666666666663</v>
      </c>
      <c r="G97" s="9">
        <v>0.10369212962962963</v>
      </c>
      <c r="H97" s="9">
        <v>0.13358796296296296</v>
      </c>
      <c r="I97" s="9">
        <v>0.43591435185185184</v>
      </c>
      <c r="J97" s="11">
        <f t="shared" si="0"/>
        <v>747.71666666666681</v>
      </c>
      <c r="K97" s="12"/>
      <c r="L97" s="12" t="s">
        <v>26</v>
      </c>
      <c r="M97" s="17" t="s">
        <v>88</v>
      </c>
      <c r="N97" s="18" t="s">
        <v>53</v>
      </c>
    </row>
    <row r="98" spans="1:14">
      <c r="A98" s="7">
        <v>43442</v>
      </c>
      <c r="B98" s="8" t="s">
        <v>29</v>
      </c>
      <c r="C98" s="9" t="str">
        <f>VLOOKUP(A98,[1]Table!A:B,2,FALSE)</f>
        <v>P4 W2</v>
      </c>
      <c r="D98" s="9" t="str">
        <f>VLOOKUP(A98,[1]Table!A:D,4,FALSE)</f>
        <v>Period 4</v>
      </c>
      <c r="E98" s="8" t="s">
        <v>33</v>
      </c>
      <c r="F98" s="9">
        <v>0.91666666666666663</v>
      </c>
      <c r="G98" s="9">
        <v>0.11972222222222222</v>
      </c>
      <c r="H98" s="9">
        <v>0.15116898148148147</v>
      </c>
      <c r="I98" s="9">
        <v>0.35555555555555557</v>
      </c>
      <c r="J98" s="11">
        <f t="shared" si="0"/>
        <v>632</v>
      </c>
      <c r="K98" s="12"/>
      <c r="L98" s="12" t="s">
        <v>30</v>
      </c>
      <c r="M98" s="17" t="s">
        <v>89</v>
      </c>
      <c r="N98" s="18" t="s">
        <v>53</v>
      </c>
    </row>
    <row r="99" spans="1:14" ht="230.25">
      <c r="A99" s="7">
        <v>43443</v>
      </c>
      <c r="B99" s="8" t="s">
        <v>31</v>
      </c>
      <c r="C99" s="9" t="str">
        <f>VLOOKUP(A99,[1]Table!A:B,2,FALSE)</f>
        <v>P4 W2</v>
      </c>
      <c r="D99" s="9" t="str">
        <f>VLOOKUP(A99,[1]Table!A:D,4,FALSE)</f>
        <v>Period 4</v>
      </c>
      <c r="E99" s="8" t="s">
        <v>33</v>
      </c>
      <c r="F99" s="9">
        <v>0.91666666666666663</v>
      </c>
      <c r="G99" s="9">
        <v>0.13402777777777777</v>
      </c>
      <c r="H99" s="9">
        <v>0.16597222222222222</v>
      </c>
      <c r="I99" s="9">
        <v>0.2673611111111111</v>
      </c>
      <c r="J99" s="11">
        <f t="shared" si="0"/>
        <v>504.99999999999994</v>
      </c>
      <c r="K99" s="12"/>
      <c r="L99" s="12" t="s">
        <v>32</v>
      </c>
      <c r="M99" s="27" t="s">
        <v>90</v>
      </c>
      <c r="N99" s="12" t="s">
        <v>41</v>
      </c>
    </row>
    <row r="100" spans="1:14">
      <c r="A100" s="7">
        <v>43444</v>
      </c>
      <c r="B100" s="8" t="s">
        <v>14</v>
      </c>
      <c r="C100" s="9" t="str">
        <f>VLOOKUP(A100,[1]Table!A:B,2,FALSE)</f>
        <v>P4 W3</v>
      </c>
      <c r="D100" s="9" t="str">
        <f>VLOOKUP(A100,[1]Table!A:D,4,FALSE)</f>
        <v>Period 4</v>
      </c>
      <c r="E100" s="8" t="s">
        <v>39</v>
      </c>
      <c r="F100" s="9">
        <v>0.91666666666666663</v>
      </c>
      <c r="G100" s="9">
        <v>0.13125000000000001</v>
      </c>
      <c r="H100" s="9">
        <v>0.15416666666666667</v>
      </c>
      <c r="I100" s="9">
        <v>0.23958333333333334</v>
      </c>
      <c r="J100" s="11">
        <f t="shared" si="0"/>
        <v>465.00000000000011</v>
      </c>
      <c r="K100" s="12"/>
      <c r="L100" s="12" t="s">
        <v>16</v>
      </c>
    </row>
    <row r="101" spans="1:14">
      <c r="A101" s="7">
        <v>43445</v>
      </c>
      <c r="B101" s="8" t="s">
        <v>17</v>
      </c>
      <c r="C101" s="9" t="str">
        <f>VLOOKUP(A101,[1]Table!A:B,2,FALSE)</f>
        <v>P4 W3</v>
      </c>
      <c r="D101" s="9" t="str">
        <f>VLOOKUP(A101,[1]Table!A:D,4,FALSE)</f>
        <v>Period 4</v>
      </c>
      <c r="E101" s="8" t="s">
        <v>39</v>
      </c>
      <c r="F101" s="9">
        <v>0.91666666666666663</v>
      </c>
      <c r="G101" s="9">
        <v>0.18472222222222223</v>
      </c>
      <c r="H101" s="9">
        <v>0.24930555555555556</v>
      </c>
      <c r="I101" s="9">
        <v>0.74375000000000002</v>
      </c>
      <c r="J101" s="11">
        <f t="shared" si="0"/>
        <v>1191</v>
      </c>
      <c r="K101" s="12"/>
      <c r="L101" s="12" t="s">
        <v>18</v>
      </c>
      <c r="M101" s="12" t="s">
        <v>91</v>
      </c>
      <c r="N101" s="28" t="s">
        <v>68</v>
      </c>
    </row>
    <row r="102" spans="1:14">
      <c r="A102" s="7">
        <v>43446</v>
      </c>
      <c r="B102" s="8" t="s">
        <v>21</v>
      </c>
      <c r="C102" s="9" t="str">
        <f>VLOOKUP(A102,[1]Table!A:B,2,FALSE)</f>
        <v>P4 W3</v>
      </c>
      <c r="D102" s="9" t="str">
        <f>VLOOKUP(A102,[1]Table!A:D,4,FALSE)</f>
        <v>Period 4</v>
      </c>
      <c r="E102" s="8" t="s">
        <v>39</v>
      </c>
      <c r="F102" s="9">
        <v>0.91666666666666663</v>
      </c>
      <c r="G102" s="9">
        <v>0.12152777777777778</v>
      </c>
      <c r="H102" s="9">
        <v>0.16527777777777777</v>
      </c>
      <c r="I102" s="9">
        <v>0.4826388888888889</v>
      </c>
      <c r="J102" s="11">
        <f>IF(I101 &gt; 0,(I101-F102+(I101&lt;F102))*24*60)</f>
        <v>1191</v>
      </c>
      <c r="K102" s="12"/>
      <c r="L102" s="12" t="s">
        <v>22</v>
      </c>
      <c r="M102" s="12" t="s">
        <v>92</v>
      </c>
      <c r="N102" s="18" t="s">
        <v>53</v>
      </c>
    </row>
    <row r="103" spans="1:14">
      <c r="A103" s="7">
        <v>43447</v>
      </c>
      <c r="B103" s="8" t="s">
        <v>23</v>
      </c>
      <c r="C103" s="9" t="str">
        <f>VLOOKUP(A103,[1]Table!A:B,2,FALSE)</f>
        <v>P4 W3</v>
      </c>
      <c r="D103" s="9" t="str">
        <f>VLOOKUP(A103,[1]Table!A:D,4,FALSE)</f>
        <v>Period 4</v>
      </c>
      <c r="E103" s="8" t="s">
        <v>39</v>
      </c>
      <c r="F103" s="9">
        <v>0.91666666666666663</v>
      </c>
      <c r="G103" s="9">
        <v>9.7916666666666666E-2</v>
      </c>
      <c r="H103" s="9">
        <v>0.125</v>
      </c>
      <c r="I103" s="9">
        <v>0.46736111111111112</v>
      </c>
      <c r="J103" s="11">
        <f t="shared" ref="J103:J357" si="1">IF(I103 &gt; 0,(I103-F103+(I103&lt;F103))*24*60)</f>
        <v>793.00000000000011</v>
      </c>
      <c r="K103" s="12"/>
      <c r="L103" s="12" t="s">
        <v>24</v>
      </c>
      <c r="M103" s="12" t="s">
        <v>93</v>
      </c>
      <c r="N103" s="18" t="s">
        <v>53</v>
      </c>
    </row>
    <row r="104" spans="1:14">
      <c r="A104" s="7">
        <v>43448</v>
      </c>
      <c r="B104" s="8" t="s">
        <v>25</v>
      </c>
      <c r="C104" s="9" t="str">
        <f>VLOOKUP(A104,[1]Table!A:B,2,FALSE)</f>
        <v>P4 W3</v>
      </c>
      <c r="D104" s="9" t="str">
        <f>VLOOKUP(A104,[1]Table!A:D,4,FALSE)</f>
        <v>Period 4</v>
      </c>
      <c r="E104" s="8" t="s">
        <v>39</v>
      </c>
      <c r="F104" s="9">
        <v>0.91666666666666663</v>
      </c>
      <c r="G104" s="9">
        <v>0.14837962962962964</v>
      </c>
      <c r="H104" s="9">
        <v>0.18407407407407408</v>
      </c>
      <c r="I104" s="9">
        <v>0.50069444444444444</v>
      </c>
      <c r="J104" s="11">
        <f t="shared" si="1"/>
        <v>841</v>
      </c>
      <c r="K104" s="12"/>
      <c r="L104" s="12" t="s">
        <v>26</v>
      </c>
      <c r="M104" s="17" t="s">
        <v>94</v>
      </c>
      <c r="N104" s="18" t="s">
        <v>53</v>
      </c>
    </row>
    <row r="105" spans="1:14">
      <c r="A105" s="7">
        <v>43449</v>
      </c>
      <c r="B105" s="8" t="s">
        <v>29</v>
      </c>
      <c r="C105" s="9" t="str">
        <f>VLOOKUP(A105,[1]Table!A:B,2,FALSE)</f>
        <v>P4 W3</v>
      </c>
      <c r="D105" s="9" t="str">
        <f>VLOOKUP(A105,[1]Table!A:D,4,FALSE)</f>
        <v>Period 4</v>
      </c>
      <c r="E105" s="8" t="s">
        <v>39</v>
      </c>
      <c r="F105" s="9">
        <v>0.91666666666666663</v>
      </c>
      <c r="G105" s="9">
        <v>0.11944444444444445</v>
      </c>
      <c r="H105" s="9">
        <v>0.39027777777777778</v>
      </c>
      <c r="I105" s="9">
        <v>0.47291666666666665</v>
      </c>
      <c r="J105" s="11">
        <f t="shared" si="1"/>
        <v>801.00000000000011</v>
      </c>
      <c r="K105" s="12"/>
      <c r="L105" s="12" t="s">
        <v>30</v>
      </c>
      <c r="M105" s="25" t="s">
        <v>95</v>
      </c>
      <c r="N105" s="18" t="s">
        <v>53</v>
      </c>
    </row>
    <row r="106" spans="1:14">
      <c r="A106" s="7">
        <v>43450</v>
      </c>
      <c r="B106" s="8" t="s">
        <v>31</v>
      </c>
      <c r="C106" s="9" t="str">
        <f>VLOOKUP(A106,[1]Table!A:B,2,FALSE)</f>
        <v>P4 W3</v>
      </c>
      <c r="D106" s="9" t="str">
        <f>VLOOKUP(A106,[1]Table!A:D,4,FALSE)</f>
        <v>Period 4</v>
      </c>
      <c r="E106" s="8" t="s">
        <v>39</v>
      </c>
      <c r="F106" s="9">
        <v>0.91666666666666663</v>
      </c>
      <c r="G106" s="9">
        <v>0.13402777777777777</v>
      </c>
      <c r="H106" s="9">
        <v>0.16527777777777777</v>
      </c>
      <c r="I106" s="9">
        <v>0.26597222222222222</v>
      </c>
      <c r="J106" s="11">
        <f t="shared" si="1"/>
        <v>503</v>
      </c>
      <c r="K106" s="12"/>
      <c r="L106" s="12" t="s">
        <v>32</v>
      </c>
      <c r="M106" s="12" t="s">
        <v>32</v>
      </c>
    </row>
    <row r="107" spans="1:14">
      <c r="A107" s="7">
        <v>43451</v>
      </c>
      <c r="B107" s="8" t="s">
        <v>14</v>
      </c>
      <c r="C107" s="9" t="str">
        <f>VLOOKUP(A107,[1]Table!A:B,2,FALSE)</f>
        <v>P4 W4</v>
      </c>
      <c r="D107" s="9" t="str">
        <f>VLOOKUP(A107,[1]Table!A:D,4,FALSE)</f>
        <v>Period 4</v>
      </c>
      <c r="E107" s="8" t="s">
        <v>47</v>
      </c>
      <c r="F107" s="9">
        <v>0.91666666666666663</v>
      </c>
      <c r="G107" s="9">
        <v>0.24861111111111112</v>
      </c>
      <c r="H107" s="9">
        <v>0.27638888888888891</v>
      </c>
      <c r="I107" s="9">
        <v>0.39583333333333331</v>
      </c>
      <c r="J107" s="11">
        <f t="shared" si="1"/>
        <v>690.00000000000011</v>
      </c>
      <c r="K107" s="12"/>
      <c r="L107" s="12" t="s">
        <v>16</v>
      </c>
      <c r="M107" s="17" t="s">
        <v>96</v>
      </c>
      <c r="N107" s="12" t="s">
        <v>68</v>
      </c>
    </row>
    <row r="108" spans="1:14">
      <c r="A108" s="7">
        <v>43452</v>
      </c>
      <c r="B108" s="8" t="s">
        <v>17</v>
      </c>
      <c r="C108" s="9" t="str">
        <f>VLOOKUP(A108,[1]Table!A:B,2,FALSE)</f>
        <v>P4 W4</v>
      </c>
      <c r="D108" s="9" t="str">
        <f>VLOOKUP(A108,[1]Table!A:D,4,FALSE)</f>
        <v>Period 4</v>
      </c>
      <c r="E108" s="8" t="s">
        <v>47</v>
      </c>
      <c r="F108" s="9">
        <v>0.91666666666666663</v>
      </c>
      <c r="G108" s="9">
        <v>0.15555555555555556</v>
      </c>
      <c r="H108" s="9">
        <v>0.19375000000000001</v>
      </c>
      <c r="I108" s="9">
        <v>0.40833333333333333</v>
      </c>
      <c r="J108" s="11">
        <f t="shared" si="1"/>
        <v>708</v>
      </c>
      <c r="K108" s="12"/>
      <c r="L108" s="12" t="s">
        <v>18</v>
      </c>
      <c r="M108" s="12" t="s">
        <v>18</v>
      </c>
      <c r="N108" s="18" t="s">
        <v>97</v>
      </c>
    </row>
    <row r="109" spans="1:14">
      <c r="A109" s="7">
        <v>43453</v>
      </c>
      <c r="B109" s="8" t="s">
        <v>21</v>
      </c>
      <c r="C109" s="9" t="str">
        <f>VLOOKUP(A109,[1]Table!A:B,2,FALSE)</f>
        <v>P4 W4</v>
      </c>
      <c r="D109" s="9" t="str">
        <f>VLOOKUP(A109,[1]Table!A:D,4,FALSE)</f>
        <v>Period 4</v>
      </c>
      <c r="E109" s="8" t="s">
        <v>47</v>
      </c>
      <c r="F109" s="9">
        <v>0.91666666666666663</v>
      </c>
      <c r="G109" s="9">
        <v>0.12222222222222222</v>
      </c>
      <c r="H109" s="9">
        <v>0.16388888888888889</v>
      </c>
      <c r="I109" s="9">
        <v>0.375</v>
      </c>
      <c r="J109" s="11">
        <f t="shared" si="1"/>
        <v>660</v>
      </c>
      <c r="K109" s="12"/>
      <c r="L109" s="12" t="s">
        <v>22</v>
      </c>
      <c r="M109" s="17" t="s">
        <v>98</v>
      </c>
    </row>
    <row r="110" spans="1:14">
      <c r="A110" s="7">
        <v>43454</v>
      </c>
      <c r="B110" s="8" t="s">
        <v>23</v>
      </c>
      <c r="C110" s="9" t="str">
        <f>VLOOKUP(A110,[1]Table!A:B,2,FALSE)</f>
        <v>P4 W4</v>
      </c>
      <c r="D110" s="9" t="str">
        <f>VLOOKUP(A110,[1]Table!A:D,4,FALSE)</f>
        <v>Period 4</v>
      </c>
      <c r="E110" s="8" t="s">
        <v>47</v>
      </c>
      <c r="F110" s="9">
        <v>0.91666666666666663</v>
      </c>
      <c r="G110" s="9">
        <v>0.18055555555555555</v>
      </c>
      <c r="H110" s="9">
        <v>0.22569444444444445</v>
      </c>
      <c r="I110" s="9">
        <v>0.53125</v>
      </c>
      <c r="J110" s="11">
        <f t="shared" si="1"/>
        <v>885</v>
      </c>
      <c r="K110" s="12"/>
      <c r="L110" s="12" t="s">
        <v>24</v>
      </c>
      <c r="M110" s="17" t="s">
        <v>99</v>
      </c>
      <c r="N110" s="12" t="s">
        <v>68</v>
      </c>
    </row>
    <row r="111" spans="1:14">
      <c r="A111" s="7">
        <v>43455</v>
      </c>
      <c r="B111" s="8" t="s">
        <v>25</v>
      </c>
      <c r="C111" s="9" t="str">
        <f>VLOOKUP(A111,[1]Table!A:B,2,FALSE)</f>
        <v>P4 W4</v>
      </c>
      <c r="D111" s="9" t="str">
        <f>VLOOKUP(A111,[1]Table!A:D,4,FALSE)</f>
        <v>Period 4</v>
      </c>
      <c r="E111" s="8" t="s">
        <v>47</v>
      </c>
      <c r="F111" s="9">
        <v>0.91666666666666663</v>
      </c>
      <c r="G111" s="9">
        <v>0.15806712962962963</v>
      </c>
      <c r="H111" s="9">
        <v>0.17929398148148148</v>
      </c>
      <c r="I111" s="9">
        <v>0.87569444444444444</v>
      </c>
      <c r="J111" s="11">
        <f t="shared" si="1"/>
        <v>1381</v>
      </c>
      <c r="K111" s="12"/>
      <c r="L111" s="12" t="s">
        <v>26</v>
      </c>
      <c r="M111" s="12" t="s">
        <v>26</v>
      </c>
      <c r="N111" s="18" t="s">
        <v>53</v>
      </c>
    </row>
    <row r="112" spans="1:14">
      <c r="A112" s="7">
        <v>43456</v>
      </c>
      <c r="B112" s="8" t="s">
        <v>29</v>
      </c>
      <c r="C112" s="9" t="str">
        <f>VLOOKUP(A112,[1]Table!A:B,2,FALSE)</f>
        <v>P4 W4</v>
      </c>
      <c r="D112" s="9" t="str">
        <f>VLOOKUP(A112,[1]Table!A:D,4,FALSE)</f>
        <v>Period 4</v>
      </c>
      <c r="E112" s="8" t="s">
        <v>47</v>
      </c>
      <c r="F112" s="9">
        <v>0.91666666666666663</v>
      </c>
      <c r="G112" s="9">
        <v>0.14417824074074073</v>
      </c>
      <c r="H112" s="9">
        <v>0.41875000000000001</v>
      </c>
      <c r="I112" s="9">
        <v>0.50624999999999998</v>
      </c>
      <c r="J112" s="11">
        <f t="shared" si="1"/>
        <v>849</v>
      </c>
      <c r="K112" s="12"/>
      <c r="L112" s="12" t="s">
        <v>30</v>
      </c>
      <c r="M112" s="12" t="s">
        <v>30</v>
      </c>
      <c r="N112" s="18" t="s">
        <v>53</v>
      </c>
    </row>
    <row r="113" spans="1:14">
      <c r="A113" s="7">
        <v>43457</v>
      </c>
      <c r="B113" s="8" t="s">
        <v>31</v>
      </c>
      <c r="C113" s="9" t="str">
        <f>VLOOKUP(A113,[1]Table!A:B,2,FALSE)</f>
        <v>P4 W4</v>
      </c>
      <c r="D113" s="9" t="str">
        <f>VLOOKUP(A113,[1]Table!A:D,4,FALSE)</f>
        <v>Period 4</v>
      </c>
      <c r="E113" s="8" t="s">
        <v>47</v>
      </c>
      <c r="F113" s="9">
        <v>0.91666666666666663</v>
      </c>
      <c r="G113" s="9">
        <v>0.18055555555555555</v>
      </c>
      <c r="H113" s="9">
        <v>0.21875</v>
      </c>
      <c r="I113" s="9">
        <v>0.30821759259259257</v>
      </c>
      <c r="J113" s="11">
        <f t="shared" si="1"/>
        <v>563.83333333333348</v>
      </c>
      <c r="K113" s="12"/>
      <c r="L113" s="12" t="s">
        <v>32</v>
      </c>
      <c r="M113" s="12" t="s">
        <v>32</v>
      </c>
      <c r="N113" s="18" t="s">
        <v>53</v>
      </c>
    </row>
    <row r="114" spans="1:14">
      <c r="A114" s="7">
        <v>43458</v>
      </c>
      <c r="B114" s="8" t="s">
        <v>14</v>
      </c>
      <c r="C114" s="9" t="str">
        <f>VLOOKUP(A114,[1]Table!A:B,2,FALSE)</f>
        <v>P5 W1</v>
      </c>
      <c r="D114" s="9" t="str">
        <f>VLOOKUP(A114,[1]Table!A:D,4,FALSE)</f>
        <v>Period 5</v>
      </c>
      <c r="E114" s="8" t="s">
        <v>15</v>
      </c>
      <c r="F114" s="9">
        <v>0.91666666666666663</v>
      </c>
      <c r="G114" s="9">
        <v>0.15</v>
      </c>
      <c r="H114" s="9">
        <v>0.17222222222222222</v>
      </c>
      <c r="I114" s="9">
        <v>0.27255787037037038</v>
      </c>
      <c r="J114" s="11">
        <f t="shared" si="1"/>
        <v>512.48333333333335</v>
      </c>
      <c r="K114" s="12"/>
      <c r="L114" s="12" t="s">
        <v>16</v>
      </c>
      <c r="M114" s="12" t="s">
        <v>16</v>
      </c>
      <c r="N114" s="18" t="s">
        <v>53</v>
      </c>
    </row>
    <row r="115" spans="1:14">
      <c r="A115" s="7">
        <v>43459</v>
      </c>
      <c r="B115" s="8" t="s">
        <v>17</v>
      </c>
      <c r="C115" s="9" t="str">
        <f>VLOOKUP(A115,[1]Table!A:B,2,FALSE)</f>
        <v>P5 W1</v>
      </c>
      <c r="D115" s="9" t="str">
        <f>VLOOKUP(A115,[1]Table!A:D,4,FALSE)</f>
        <v>Period 5</v>
      </c>
      <c r="E115" s="8" t="s">
        <v>15</v>
      </c>
      <c r="F115" s="9">
        <v>0.91666666666666663</v>
      </c>
      <c r="G115" s="9">
        <v>0.1076388888888889</v>
      </c>
      <c r="H115" s="9">
        <v>0.13819444444444445</v>
      </c>
      <c r="I115" s="9">
        <v>0.20902777777777778</v>
      </c>
      <c r="J115" s="11">
        <f t="shared" si="1"/>
        <v>421.00000000000011</v>
      </c>
      <c r="K115" s="12"/>
      <c r="L115" s="12" t="s">
        <v>18</v>
      </c>
      <c r="M115" s="12" t="s">
        <v>18</v>
      </c>
    </row>
    <row r="116" spans="1:14">
      <c r="A116" s="7">
        <v>43460</v>
      </c>
      <c r="B116" s="8" t="s">
        <v>21</v>
      </c>
      <c r="C116" s="9" t="str">
        <f>VLOOKUP(A116,[1]Table!A:B,2,FALSE)</f>
        <v>P5 W1</v>
      </c>
      <c r="D116" s="9" t="str">
        <f>VLOOKUP(A116,[1]Table!A:D,4,FALSE)</f>
        <v>Period 5</v>
      </c>
      <c r="E116" s="8" t="s">
        <v>15</v>
      </c>
      <c r="F116" s="9">
        <v>0.91666666666666663</v>
      </c>
      <c r="G116" s="9">
        <v>8.4722222222222227E-2</v>
      </c>
      <c r="H116" s="9">
        <v>0.10625</v>
      </c>
      <c r="I116" s="9">
        <v>0.23402777777777778</v>
      </c>
      <c r="J116" s="11">
        <f t="shared" si="1"/>
        <v>457.00000000000011</v>
      </c>
      <c r="K116" s="12"/>
      <c r="L116" s="12" t="s">
        <v>22</v>
      </c>
      <c r="M116" s="12" t="s">
        <v>100</v>
      </c>
    </row>
    <row r="117" spans="1:14">
      <c r="A117" s="7">
        <v>43461</v>
      </c>
      <c r="B117" s="8" t="s">
        <v>23</v>
      </c>
      <c r="C117" s="9" t="str">
        <f>VLOOKUP(A117,[1]Table!A:B,2,FALSE)</f>
        <v>P5 W1</v>
      </c>
      <c r="D117" s="9" t="str">
        <f>VLOOKUP(A117,[1]Table!A:D,4,FALSE)</f>
        <v>Period 5</v>
      </c>
      <c r="E117" s="8" t="s">
        <v>15</v>
      </c>
      <c r="F117" s="9">
        <v>0.91666666666666663</v>
      </c>
      <c r="G117" s="9">
        <v>8.6261574074074074E-2</v>
      </c>
      <c r="H117" s="9">
        <v>0.11570601851851851</v>
      </c>
      <c r="I117" s="9">
        <v>0.50972222222222219</v>
      </c>
      <c r="J117" s="11">
        <f t="shared" si="1"/>
        <v>854</v>
      </c>
      <c r="K117" s="12"/>
      <c r="L117" s="12" t="s">
        <v>24</v>
      </c>
      <c r="M117" s="17" t="s">
        <v>101</v>
      </c>
      <c r="N117" s="18" t="s">
        <v>53</v>
      </c>
    </row>
    <row r="118" spans="1:14">
      <c r="A118" s="7">
        <v>43462</v>
      </c>
      <c r="B118" s="8" t="s">
        <v>25</v>
      </c>
      <c r="C118" s="9" t="str">
        <f>VLOOKUP(A118,[1]Table!A:B,2,FALSE)</f>
        <v>P5 W1</v>
      </c>
      <c r="D118" s="9" t="str">
        <f>VLOOKUP(A118,[1]Table!A:D,4,FALSE)</f>
        <v>Period 5</v>
      </c>
      <c r="E118" s="8" t="s">
        <v>15</v>
      </c>
      <c r="F118" s="9">
        <v>0.91666666666666663</v>
      </c>
      <c r="G118" s="9">
        <v>0.24177083333333332</v>
      </c>
      <c r="H118" s="9">
        <v>0.29006944444444444</v>
      </c>
      <c r="I118" s="9">
        <v>0.87609953703703702</v>
      </c>
      <c r="J118" s="11">
        <f t="shared" si="1"/>
        <v>1381.5833333333333</v>
      </c>
      <c r="K118" s="12"/>
      <c r="L118" s="12" t="s">
        <v>26</v>
      </c>
      <c r="M118" s="29" t="s">
        <v>102</v>
      </c>
      <c r="N118" s="12" t="s">
        <v>68</v>
      </c>
    </row>
    <row r="119" spans="1:14">
      <c r="A119" s="7">
        <v>43463</v>
      </c>
      <c r="B119" s="8" t="s">
        <v>29</v>
      </c>
      <c r="C119" s="9" t="str">
        <f>VLOOKUP(A119,[1]Table!A:B,2,FALSE)</f>
        <v>P5 W1</v>
      </c>
      <c r="D119" s="9" t="str">
        <f>VLOOKUP(A119,[1]Table!A:D,4,FALSE)</f>
        <v>Period 5</v>
      </c>
      <c r="E119" s="8" t="s">
        <v>15</v>
      </c>
      <c r="F119" s="9">
        <v>0.91666666666666663</v>
      </c>
      <c r="G119" s="9">
        <v>8.6180555555555552E-2</v>
      </c>
      <c r="H119" s="9">
        <v>0.40729166666666666</v>
      </c>
      <c r="I119" s="9">
        <v>0.58825231481481477</v>
      </c>
      <c r="J119" s="11">
        <f t="shared" si="1"/>
        <v>967.08333333333348</v>
      </c>
      <c r="K119" s="12"/>
      <c r="L119" s="12" t="s">
        <v>30</v>
      </c>
      <c r="M119" s="30" t="s">
        <v>103</v>
      </c>
      <c r="N119" s="18" t="s">
        <v>53</v>
      </c>
    </row>
    <row r="120" spans="1:14">
      <c r="A120" s="7">
        <v>43464</v>
      </c>
      <c r="B120" s="8" t="s">
        <v>31</v>
      </c>
      <c r="C120" s="9" t="str">
        <f>VLOOKUP(A120,[1]Table!A:B,2,FALSE)</f>
        <v>P5 W1</v>
      </c>
      <c r="D120" s="9" t="str">
        <f>VLOOKUP(A120,[1]Table!A:D,4,FALSE)</f>
        <v>Period 5</v>
      </c>
      <c r="E120" s="8" t="s">
        <v>15</v>
      </c>
      <c r="F120" s="9">
        <v>0.91666666666666663</v>
      </c>
      <c r="G120" s="9">
        <v>0.22361111111111112</v>
      </c>
      <c r="H120" s="9">
        <v>0.25347222222222221</v>
      </c>
      <c r="I120" s="9">
        <v>0.31894675925925925</v>
      </c>
      <c r="J120" s="11">
        <f t="shared" si="1"/>
        <v>579.28333333333342</v>
      </c>
      <c r="K120" s="12"/>
      <c r="L120" s="12" t="s">
        <v>32</v>
      </c>
      <c r="M120" s="31" t="s">
        <v>104</v>
      </c>
      <c r="N120" s="32" t="s">
        <v>105</v>
      </c>
    </row>
    <row r="121" spans="1:14">
      <c r="A121" s="7">
        <v>43465</v>
      </c>
      <c r="B121" s="8" t="s">
        <v>14</v>
      </c>
      <c r="C121" s="9" t="str">
        <f>VLOOKUP(A121,[1]Table!A:B,2,FALSE)</f>
        <v>P5 W2</v>
      </c>
      <c r="D121" s="9" t="str">
        <f>VLOOKUP(A121,[1]Table!A:D,4,FALSE)</f>
        <v>Period 5</v>
      </c>
      <c r="E121" s="8" t="s">
        <v>33</v>
      </c>
      <c r="F121" s="9">
        <v>0.91666666666666663</v>
      </c>
      <c r="G121" s="9">
        <v>0.12847222222222221</v>
      </c>
      <c r="H121" s="9">
        <v>0.14930555555555555</v>
      </c>
      <c r="I121" s="9">
        <v>0.22947916666666668</v>
      </c>
      <c r="J121" s="11">
        <f t="shared" si="1"/>
        <v>450.45000000000005</v>
      </c>
      <c r="K121" s="12"/>
      <c r="L121" s="12" t="s">
        <v>16</v>
      </c>
      <c r="M121" s="12" t="s">
        <v>16</v>
      </c>
    </row>
    <row r="122" spans="1:14">
      <c r="A122" s="7">
        <v>43466</v>
      </c>
      <c r="B122" s="8" t="s">
        <v>17</v>
      </c>
      <c r="C122" s="9" t="str">
        <f>VLOOKUP(A122,[1]Table!A:B,2,FALSE)</f>
        <v>P5 W2</v>
      </c>
      <c r="D122" s="9" t="str">
        <f>VLOOKUP(A122,[1]Table!A:D,4,FALSE)</f>
        <v>Period 5</v>
      </c>
      <c r="E122" s="8" t="s">
        <v>33</v>
      </c>
      <c r="F122" s="9">
        <v>0.91666666666666663</v>
      </c>
      <c r="G122" s="33">
        <v>0.13541666666666666</v>
      </c>
      <c r="H122" s="33">
        <v>0.15277777777777779</v>
      </c>
      <c r="I122" s="9">
        <v>0.23819444444444443</v>
      </c>
      <c r="J122" s="11">
        <f t="shared" si="1"/>
        <v>463.00000000000011</v>
      </c>
      <c r="K122" s="12"/>
      <c r="L122" s="12" t="s">
        <v>18</v>
      </c>
      <c r="M122" s="12" t="s">
        <v>18</v>
      </c>
    </row>
    <row r="123" spans="1:14">
      <c r="A123" s="7">
        <v>43467</v>
      </c>
      <c r="B123" s="8" t="s">
        <v>21</v>
      </c>
      <c r="C123" s="9" t="str">
        <f>VLOOKUP(A123,[1]Table!A:B,2,FALSE)</f>
        <v>P5 W2</v>
      </c>
      <c r="D123" s="9" t="str">
        <f>VLOOKUP(A123,[1]Table!A:D,4,FALSE)</f>
        <v>Period 5</v>
      </c>
      <c r="E123" s="8" t="s">
        <v>33</v>
      </c>
      <c r="F123" s="9">
        <v>0.91666666666666663</v>
      </c>
      <c r="G123" s="34">
        <v>0.25763888888888886</v>
      </c>
      <c r="H123" s="34">
        <v>0.27500000000000002</v>
      </c>
      <c r="I123" s="35">
        <v>0.52430555555555558</v>
      </c>
      <c r="J123" s="11">
        <f t="shared" si="1"/>
        <v>875.00000000000011</v>
      </c>
      <c r="K123" s="12"/>
      <c r="L123" s="12" t="s">
        <v>22</v>
      </c>
      <c r="M123" s="36" t="s">
        <v>106</v>
      </c>
      <c r="N123" s="12" t="s">
        <v>68</v>
      </c>
    </row>
    <row r="124" spans="1:14">
      <c r="A124" s="7">
        <v>43468</v>
      </c>
      <c r="B124" s="8" t="s">
        <v>23</v>
      </c>
      <c r="C124" s="9" t="str">
        <f>VLOOKUP(A124,[1]Table!A:B,2,FALSE)</f>
        <v>P5 W2</v>
      </c>
      <c r="D124" s="9" t="str">
        <f>VLOOKUP(A124,[1]Table!A:D,4,FALSE)</f>
        <v>Period 5</v>
      </c>
      <c r="E124" s="8" t="s">
        <v>33</v>
      </c>
      <c r="F124" s="9">
        <v>0.91666666666666663</v>
      </c>
      <c r="G124" s="37" t="s">
        <v>107</v>
      </c>
      <c r="H124" s="34">
        <f ca="1">IFERROR(__xludf.DUMMYFUNCTION("IMPORTRANGE(""https://docs.google.com/spreadsheets/d/1TIioSZ1nkrNo7fXNL_Pl8Yn36hHqDPS8O9jJQOqTQgg"", ""Finance Nightly Processing 2019!S6:S6"")"),0.1625)</f>
        <v>0.16250000000000001</v>
      </c>
      <c r="I124" s="37">
        <f ca="1">IFERROR(__xludf.DUMMYFUNCTION("IMPORTRANGE(""https://docs.google.com/spreadsheets/d/1TIioSZ1nkrNo7fXNL_Pl8Yn36hHqDPS8O9jJQOqTQgg"", ""Finance Nightly Processing 2019!W6:W6"")"),0.451145833333333)</f>
        <v>0.45114583333333302</v>
      </c>
      <c r="J124" s="11">
        <f t="shared" ca="1" si="1"/>
        <v>769.64999999999964</v>
      </c>
      <c r="K124" s="12"/>
      <c r="L124" s="12" t="s">
        <v>24</v>
      </c>
      <c r="M124" s="38" t="s">
        <v>108</v>
      </c>
      <c r="N124" s="18" t="s">
        <v>53</v>
      </c>
    </row>
    <row r="125" spans="1:14">
      <c r="A125" s="7">
        <v>43469</v>
      </c>
      <c r="B125" s="8" t="s">
        <v>25</v>
      </c>
      <c r="C125" s="9" t="str">
        <f>VLOOKUP(A125,[1]Table!A:B,2,FALSE)</f>
        <v>P5 W2</v>
      </c>
      <c r="D125" s="9" t="str">
        <f>VLOOKUP(A125,[1]Table!A:D,4,FALSE)</f>
        <v>Period 5</v>
      </c>
      <c r="E125" s="8" t="s">
        <v>33</v>
      </c>
      <c r="F125" s="9">
        <v>0.91666666666666663</v>
      </c>
      <c r="G125" s="37">
        <f ca="1">IFERROR(__xludf.DUMMYFUNCTION("IMPORTRANGE(""https://docs.google.com/spreadsheets/d/1TIioSZ1nkrNo7fXNL_Pl8Yn36hHqDPS8O9jJQOqTQgg"", ""Finance Nightly Processing 2019!R7:R7"")"),0.114548611111111)</f>
        <v>0.114548611111111</v>
      </c>
      <c r="H125" s="34">
        <f ca="1">IFERROR(__xludf.DUMMYFUNCTION("IMPORTRANGE(""https://docs.google.com/spreadsheets/d/1TIioSZ1nkrNo7fXNL_Pl8Yn36hHqDPS8O9jJQOqTQgg"", ""Finance Nightly Processing 2019!S7:S7"")"),0.14599537037037)</f>
        <v>0.14599537037037</v>
      </c>
      <c r="I125" s="37">
        <f ca="1">IFERROR(__xludf.DUMMYFUNCTION("IMPORTRANGE(""https://docs.google.com/spreadsheets/d/1TIioSZ1nkrNo7fXNL_Pl8Yn36hHqDPS8O9jJQOqTQgg"", ""Finance Nightly Processing 2019!W7:W7"")"),0.652083333333333)</f>
        <v>0.65208333333333302</v>
      </c>
      <c r="J125" s="11">
        <f t="shared" ca="1" si="1"/>
        <v>1058.9999999999995</v>
      </c>
      <c r="L125" s="12" t="s">
        <v>26</v>
      </c>
      <c r="M125" s="12" t="s">
        <v>26</v>
      </c>
      <c r="N125" s="18" t="s">
        <v>53</v>
      </c>
    </row>
    <row r="126" spans="1:14">
      <c r="A126" s="7">
        <v>43470</v>
      </c>
      <c r="B126" s="8" t="s">
        <v>29</v>
      </c>
      <c r="C126" s="9" t="str">
        <f>VLOOKUP(A126,[1]Table!A:B,2,FALSE)</f>
        <v>P5 W2</v>
      </c>
      <c r="D126" s="9" t="str">
        <f>VLOOKUP(A126,[1]Table!A:D,4,FALSE)</f>
        <v>Period 5</v>
      </c>
      <c r="E126" s="8" t="s">
        <v>33</v>
      </c>
      <c r="F126" s="9">
        <v>0.91666666666666663</v>
      </c>
      <c r="G126" s="37">
        <f ca="1">IFERROR(__xludf.DUMMYFUNCTION("IMPORTRANGE(""https://docs.google.com/spreadsheets/d/1TIioSZ1nkrNo7fXNL_Pl8Yn36hHqDPS8O9jJQOqTQgg"", ""Finance Nightly Processing 2019!R8:R8"")"),0.18125)</f>
        <v>0.18124999999999999</v>
      </c>
      <c r="H126" s="34">
        <f ca="1">IFERROR(__xludf.DUMMYFUNCTION("IMPORTRANGE(""https://docs.google.com/spreadsheets/d/1TIioSZ1nkrNo7fXNL_Pl8Yn36hHqDPS8O9jJQOqTQgg"", ""Finance Nightly Processing 2019!S8:S8"")"),0.405046296296296)</f>
        <v>0.40504629629629602</v>
      </c>
      <c r="I126" s="37">
        <f ca="1">IFERROR(__xludf.DUMMYFUNCTION("IMPORTRANGE(""https://docs.google.com/spreadsheets/d/1TIioSZ1nkrNo7fXNL_Pl8Yn36hHqDPS8O9jJQOqTQgg"", ""Finance Nightly Processing 2019!W8:W8"")"),0.478842592592592)</f>
        <v>0.47884259259259199</v>
      </c>
      <c r="J126" s="11">
        <f t="shared" ca="1" si="1"/>
        <v>809.53333333333251</v>
      </c>
      <c r="L126" s="12" t="s">
        <v>30</v>
      </c>
      <c r="M126" s="17" t="s">
        <v>109</v>
      </c>
      <c r="N126" s="18" t="s">
        <v>53</v>
      </c>
    </row>
    <row r="127" spans="1:14">
      <c r="A127" s="7">
        <v>43471</v>
      </c>
      <c r="B127" s="8" t="s">
        <v>31</v>
      </c>
      <c r="C127" s="9" t="str">
        <f>VLOOKUP(A127,[1]Table!A:B,2,FALSE)</f>
        <v>P5 W2</v>
      </c>
      <c r="D127" s="9" t="str">
        <f>VLOOKUP(A127,[1]Table!A:D,4,FALSE)</f>
        <v>Period 5</v>
      </c>
      <c r="E127" s="8" t="s">
        <v>33</v>
      </c>
      <c r="F127" s="9">
        <v>0.91666666666666663</v>
      </c>
      <c r="G127" s="37">
        <f ca="1">IFERROR(__xludf.DUMMYFUNCTION("IMPORTRANGE(""https://docs.google.com/spreadsheets/d/1TIioSZ1nkrNo7fXNL_Pl8Yn36hHqDPS8O9jJQOqTQgg"", ""Finance Nightly Processing 2019!R9:R9"")"),0.13355324074074)</f>
        <v>0.13355324074073999</v>
      </c>
      <c r="H127" s="34">
        <f ca="1">IFERROR(__xludf.DUMMYFUNCTION("IMPORTRANGE(""https://docs.google.com/spreadsheets/d/1TIioSZ1nkrNo7fXNL_Pl8Yn36hHqDPS8O9jJQOqTQgg"", ""Finance Nightly Processing 2019!S9:S9"")"),0.171770833333333)</f>
        <v>0.17177083333333301</v>
      </c>
      <c r="I127" s="37">
        <f ca="1">IFERROR(__xludf.DUMMYFUNCTION("IMPORTRANGE(""https://docs.google.com/spreadsheets/d/1TIioSZ1nkrNo7fXNL_Pl8Yn36hHqDPS8O9jJQOqTQgg"", ""Finance Nightly Processing 2019!W9:W9"")"),0.246643518518518)</f>
        <v>0.24664351851851801</v>
      </c>
      <c r="J127" s="11">
        <f t="shared" ca="1" si="1"/>
        <v>475.16666666666589</v>
      </c>
      <c r="L127" s="12" t="s">
        <v>32</v>
      </c>
      <c r="M127" s="17"/>
    </row>
    <row r="128" spans="1:14">
      <c r="A128" s="7">
        <v>43472</v>
      </c>
      <c r="B128" s="8" t="s">
        <v>14</v>
      </c>
      <c r="C128" s="9" t="str">
        <f>VLOOKUP(A128,[1]Table!A:B,2,FALSE)</f>
        <v>P5 W3</v>
      </c>
      <c r="D128" s="9" t="str">
        <f>VLOOKUP(A128,[1]Table!A:D,4,FALSE)</f>
        <v>Period 5</v>
      </c>
      <c r="E128" s="8" t="s">
        <v>39</v>
      </c>
      <c r="F128" s="9">
        <v>0.91666666666666663</v>
      </c>
      <c r="G128" s="37">
        <f ca="1">IFERROR(__xludf.DUMMYFUNCTION("IMPORTRANGE(""https://docs.google.com/spreadsheets/d/1TIioSZ1nkrNo7fXNL_Pl8Yn36hHqDPS8O9jJQOqTQgg"", ""Finance Nightly Processing 2019!R10:R10"")"),0.105555555555555)</f>
        <v>0.105555555555555</v>
      </c>
      <c r="H128" s="34">
        <f ca="1">IFERROR(__xludf.DUMMYFUNCTION("IMPORTRANGE(""https://docs.google.com/spreadsheets/d/1TIioSZ1nkrNo7fXNL_Pl8Yn36hHqDPS8O9jJQOqTQgg"", ""Finance Nightly Processing 2019!S10:S10"")"),0.1375)</f>
        <v>0.13750000000000001</v>
      </c>
      <c r="I128" s="37">
        <f ca="1">IFERROR(__xludf.DUMMYFUNCTION("IMPORTRANGE(""https://docs.google.com/spreadsheets/d/1TIioSZ1nkrNo7fXNL_Pl8Yn36hHqDPS8O9jJQOqTQgg"", ""Finance Nightly Processing 2019!W10:W10"")"),0.261805555555555)</f>
        <v>0.26180555555555501</v>
      </c>
      <c r="J128" s="11">
        <f t="shared" ca="1" si="1"/>
        <v>496.99999999999937</v>
      </c>
      <c r="K128" s="12"/>
      <c r="L128" s="12" t="s">
        <v>16</v>
      </c>
    </row>
    <row r="129" spans="1:14">
      <c r="A129" s="7">
        <v>43473</v>
      </c>
      <c r="B129" s="8" t="s">
        <v>17</v>
      </c>
      <c r="C129" s="9" t="str">
        <f>VLOOKUP(A129,[1]Table!A:B,2,FALSE)</f>
        <v>P5 W3</v>
      </c>
      <c r="D129" s="9" t="str">
        <f>VLOOKUP(A129,[1]Table!A:D,4,FALSE)</f>
        <v>Period 5</v>
      </c>
      <c r="E129" s="8" t="s">
        <v>39</v>
      </c>
      <c r="F129" s="9">
        <v>0.91666666666666663</v>
      </c>
      <c r="G129" s="37">
        <f ca="1">IFERROR(__xludf.DUMMYFUNCTION("IMPORTRANGE(""https://docs.google.com/spreadsheets/d/1TIioSZ1nkrNo7fXNL_Pl8Yn36hHqDPS8O9jJQOqTQgg"", ""Finance Nightly Processing 2019!R11:R11"")"),0.113194444444444)</f>
        <v>0.113194444444444</v>
      </c>
      <c r="H129" s="34">
        <f ca="1">IFERROR(__xludf.DUMMYFUNCTION("IMPORTRANGE(""https://docs.google.com/spreadsheets/d/1TIioSZ1nkrNo7fXNL_Pl8Yn36hHqDPS8O9jJQOqTQgg"", ""Finance Nightly Processing 2019!S11:S11"")"),0.136111111111111)</f>
        <v>0.13611111111111099</v>
      </c>
      <c r="I129" s="37">
        <f ca="1">IFERROR(__xludf.DUMMYFUNCTION("IMPORTRANGE(""https://docs.google.com/spreadsheets/d/1TIioSZ1nkrNo7fXNL_Pl8Yn36hHqDPS8O9jJQOqTQgg"", ""Finance Nightly Processing 2019!W11:W11"")"),0.35625)</f>
        <v>0.35625000000000001</v>
      </c>
      <c r="J129" s="11">
        <f t="shared" ca="1" si="1"/>
        <v>633.00000000000011</v>
      </c>
      <c r="K129" s="12"/>
      <c r="L129" s="12" t="s">
        <v>18</v>
      </c>
      <c r="N129" s="18" t="s">
        <v>53</v>
      </c>
    </row>
    <row r="130" spans="1:14">
      <c r="A130" s="7">
        <v>43474</v>
      </c>
      <c r="B130" s="8" t="s">
        <v>21</v>
      </c>
      <c r="C130" s="9" t="str">
        <f>VLOOKUP(A130,[1]Table!A:B,2,FALSE)</f>
        <v>P5 W3</v>
      </c>
      <c r="D130" s="9" t="str">
        <f>VLOOKUP(A130,[1]Table!A:D,4,FALSE)</f>
        <v>Period 5</v>
      </c>
      <c r="E130" s="8" t="s">
        <v>39</v>
      </c>
      <c r="F130" s="9">
        <v>0.91666666666666663</v>
      </c>
      <c r="G130" s="37">
        <f ca="1">IFERROR(__xludf.DUMMYFUNCTION("IMPORTRANGE(""https://docs.google.com/spreadsheets/d/1TIioSZ1nkrNo7fXNL_Pl8Yn36hHqDPS8O9jJQOqTQgg"", ""Finance Nightly Processing 2019!R12:R12"")"),0.0951388888888888)</f>
        <v>9.5138888888888801E-2</v>
      </c>
      <c r="H130" s="34">
        <f ca="1">IFERROR(__xludf.DUMMYFUNCTION("IMPORTRANGE(""https://docs.google.com/spreadsheets/d/1TIioSZ1nkrNo7fXNL_Pl8Yn36hHqDPS8O9jJQOqTQgg"", ""Finance Nightly Processing 2019!S12:S12"")"),0.130555555555555)</f>
        <v>0.13055555555555501</v>
      </c>
      <c r="I130" s="37">
        <f ca="1">IFERROR(__xludf.DUMMYFUNCTION("IMPORTRANGE(""https://docs.google.com/spreadsheets/d/1TIioSZ1nkrNo7fXNL_Pl8Yn36hHqDPS8O9jJQOqTQgg"", ""Finance Nightly Processing 2019!W12:W12"")"),0.441666666666666)</f>
        <v>0.44166666666666599</v>
      </c>
      <c r="J130" s="11">
        <f t="shared" ca="1" si="1"/>
        <v>755.99999999999898</v>
      </c>
      <c r="K130" s="12"/>
      <c r="L130" s="12" t="s">
        <v>22</v>
      </c>
      <c r="N130" s="18" t="s">
        <v>53</v>
      </c>
    </row>
    <row r="131" spans="1:14">
      <c r="A131" s="7">
        <v>43475</v>
      </c>
      <c r="B131" s="8" t="s">
        <v>23</v>
      </c>
      <c r="C131" s="9" t="str">
        <f>VLOOKUP(A131,[1]Table!A:B,2,FALSE)</f>
        <v>P5 W3</v>
      </c>
      <c r="D131" s="9" t="str">
        <f>VLOOKUP(A131,[1]Table!A:D,4,FALSE)</f>
        <v>Period 5</v>
      </c>
      <c r="E131" s="8" t="s">
        <v>39</v>
      </c>
      <c r="F131" s="9">
        <v>0.91666666666666663</v>
      </c>
      <c r="G131" s="37">
        <f ca="1">IFERROR(__xludf.DUMMYFUNCTION("IMPORTRANGE(""https://docs.google.com/spreadsheets/d/1TIioSZ1nkrNo7fXNL_Pl8Yn36hHqDPS8O9jJQOqTQgg"", ""Finance Nightly Processing 2019!R13:R13"")"),0.130555555555555)</f>
        <v>0.13055555555555501</v>
      </c>
      <c r="H131" s="34">
        <f ca="1">IFERROR(__xludf.DUMMYFUNCTION("IMPORTRANGE(""https://docs.google.com/spreadsheets/d/1TIioSZ1nkrNo7fXNL_Pl8Yn36hHqDPS8O9jJQOqTQgg"", ""Finance Nightly Processing 2019!S13:S13"")"),0.154861111111111)</f>
        <v>0.15486111111111101</v>
      </c>
      <c r="I131" s="37">
        <f ca="1">IFERROR(__xludf.DUMMYFUNCTION("IMPORTRANGE(""https://docs.google.com/spreadsheets/d/1TIioSZ1nkrNo7fXNL_Pl8Yn36hHqDPS8O9jJQOqTQgg"", ""Finance Nightly Processing 2019!W13:W13"")"),0.361111111111111)</f>
        <v>0.36111111111111099</v>
      </c>
      <c r="J131" s="11">
        <f t="shared" ca="1" si="1"/>
        <v>640</v>
      </c>
      <c r="K131" s="12"/>
      <c r="L131" s="12" t="s">
        <v>24</v>
      </c>
      <c r="M131" s="12" t="s">
        <v>110</v>
      </c>
      <c r="N131" s="18" t="s">
        <v>53</v>
      </c>
    </row>
    <row r="132" spans="1:14">
      <c r="A132" s="7">
        <v>43476</v>
      </c>
      <c r="B132" s="8" t="s">
        <v>25</v>
      </c>
      <c r="C132" s="9" t="str">
        <f>VLOOKUP(A132,[1]Table!A:B,2,FALSE)</f>
        <v>P5 W3</v>
      </c>
      <c r="D132" s="9" t="str">
        <f>VLOOKUP(A132,[1]Table!A:D,4,FALSE)</f>
        <v>Period 5</v>
      </c>
      <c r="E132" s="8" t="s">
        <v>39</v>
      </c>
      <c r="F132" s="9">
        <v>0.91666666666666663</v>
      </c>
      <c r="G132" s="37">
        <f ca="1">IFERROR(__xludf.DUMMYFUNCTION("IMPORTRANGE(""https://docs.google.com/spreadsheets/d/1TIioSZ1nkrNo7fXNL_Pl8Yn36hHqDPS8O9jJQOqTQgg"", ""Finance Nightly Processing 2019!R14:R14"")"),0.153298611111111)</f>
        <v>0.15329861111111101</v>
      </c>
      <c r="H132" s="34">
        <f ca="1">IFERROR(__xludf.DUMMYFUNCTION("IMPORTRANGE(""https://docs.google.com/spreadsheets/d/1TIioSZ1nkrNo7fXNL_Pl8Yn36hHqDPS8O9jJQOqTQgg"", ""Finance Nightly Processing 2019!S14:S14"")"),0.174479166666666)</f>
        <v>0.17447916666666599</v>
      </c>
      <c r="I132" s="37">
        <f ca="1">IFERROR(__xludf.DUMMYFUNCTION("IMPORTRANGE(""https://docs.google.com/spreadsheets/d/1TIioSZ1nkrNo7fXNL_Pl8Yn36hHqDPS8O9jJQOqTQgg"", ""Finance Nightly Processing 2019!W14:W14"")"),0.865972222222222)</f>
        <v>0.86597222222222203</v>
      </c>
      <c r="J132" s="11">
        <f t="shared" ca="1" si="1"/>
        <v>1367</v>
      </c>
      <c r="K132" s="12"/>
      <c r="L132" s="12" t="s">
        <v>26</v>
      </c>
      <c r="N132" s="18" t="s">
        <v>53</v>
      </c>
    </row>
    <row r="133" spans="1:14">
      <c r="A133" s="7">
        <v>43477</v>
      </c>
      <c r="B133" s="8" t="s">
        <v>29</v>
      </c>
      <c r="C133" s="9" t="str">
        <f>VLOOKUP(A133,[1]Table!A:B,2,FALSE)</f>
        <v>P5 W3</v>
      </c>
      <c r="D133" s="9" t="str">
        <f>VLOOKUP(A133,[1]Table!A:D,4,FALSE)</f>
        <v>Period 5</v>
      </c>
      <c r="E133" s="8" t="s">
        <v>39</v>
      </c>
      <c r="F133" s="9">
        <v>0.91666666666666663</v>
      </c>
      <c r="G133" s="37">
        <f ca="1">IFERROR(__xludf.DUMMYFUNCTION("IMPORTRANGE(""https://docs.google.com/spreadsheets/d/1TIioSZ1nkrNo7fXNL_Pl8Yn36hHqDPS8O9jJQOqTQgg"", ""Finance Nightly Processing 2019!R15:R15"")"),0.110416666666666)</f>
        <v>0.110416666666666</v>
      </c>
      <c r="H133" s="34">
        <f ca="1">IFERROR(__xludf.DUMMYFUNCTION("IMPORTRANGE(""https://docs.google.com/spreadsheets/d/1TIioSZ1nkrNo7fXNL_Pl8Yn36hHqDPS8O9jJQOqTQgg"", ""Finance Nightly Processing 2019!S15:S15"")"),0.125)</f>
        <v>0.125</v>
      </c>
      <c r="I133" s="37">
        <f ca="1">IFERROR(__xludf.DUMMYFUNCTION("IMPORTRANGE(""https://docs.google.com/spreadsheets/d/1TIioSZ1nkrNo7fXNL_Pl8Yn36hHqDPS8O9jJQOqTQgg"", ""Finance Nightly Processing 2019!W15:W15"")"),0.988888888888888)</f>
        <v>0.98888888888888804</v>
      </c>
      <c r="J133" s="11">
        <f t="shared" ca="1" si="1"/>
        <v>103.99999999999883</v>
      </c>
      <c r="K133" s="12"/>
      <c r="L133" s="12" t="s">
        <v>30</v>
      </c>
      <c r="N133" s="18" t="s">
        <v>53</v>
      </c>
    </row>
    <row r="134" spans="1:14">
      <c r="A134" s="7">
        <v>43478</v>
      </c>
      <c r="B134" s="8" t="s">
        <v>31</v>
      </c>
      <c r="C134" s="9" t="str">
        <f>VLOOKUP(A134,[1]Table!A:B,2,FALSE)</f>
        <v>P5 W3</v>
      </c>
      <c r="D134" s="9" t="str">
        <f>VLOOKUP(A134,[1]Table!A:D,4,FALSE)</f>
        <v>Period 5</v>
      </c>
      <c r="E134" s="8" t="s">
        <v>39</v>
      </c>
      <c r="F134" s="9">
        <v>0.91666666666666663</v>
      </c>
      <c r="G134" s="37">
        <f ca="1">IFERROR(__xludf.DUMMYFUNCTION("IMPORTRANGE(""https://docs.google.com/spreadsheets/d/1TIioSZ1nkrNo7fXNL_Pl8Yn36hHqDPS8O9jJQOqTQgg"", ""Finance Nightly Processing 2019!R16:R16"")"),0.140972222222222)</f>
        <v>0.140972222222222</v>
      </c>
      <c r="H134" s="34">
        <f ca="1">IFERROR(__xludf.DUMMYFUNCTION("IMPORTRANGE(""https://docs.google.com/spreadsheets/d/1TIioSZ1nkrNo7fXNL_Pl8Yn36hHqDPS8O9jJQOqTQgg"", ""Finance Nightly Processing 2019!S16:S16"")"),0.157638888888888)</f>
        <v>0.157638888888888</v>
      </c>
      <c r="I134" s="37">
        <f ca="1">IFERROR(__xludf.DUMMYFUNCTION("IMPORTRANGE(""https://docs.google.com/spreadsheets/d/1TIioSZ1nkrNo7fXNL_Pl8Yn36hHqDPS8O9jJQOqTQgg"", ""Finance Nightly Processing 2019!W16:W16"")"),0.27761574074074)</f>
        <v>0.27761574074074002</v>
      </c>
      <c r="J134" s="11">
        <f t="shared" ca="1" si="1"/>
        <v>519.76666666666574</v>
      </c>
      <c r="K134" s="12"/>
      <c r="L134" s="12" t="s">
        <v>32</v>
      </c>
      <c r="N134" s="18" t="s">
        <v>53</v>
      </c>
    </row>
    <row r="135" spans="1:14">
      <c r="A135" s="7">
        <v>43479</v>
      </c>
      <c r="B135" s="8" t="s">
        <v>14</v>
      </c>
      <c r="C135" s="9" t="str">
        <f>VLOOKUP(A135,[1]Table!A:B,2,FALSE)</f>
        <v>P5 W4</v>
      </c>
      <c r="D135" s="9" t="str">
        <f>VLOOKUP(A135,[1]Table!A:D,4,FALSE)</f>
        <v>Period 5</v>
      </c>
      <c r="E135" s="8" t="s">
        <v>47</v>
      </c>
      <c r="F135" s="9">
        <v>0.91666666666666663</v>
      </c>
      <c r="G135" s="37">
        <f ca="1">IFERROR(__xludf.DUMMYFUNCTION("IMPORTRANGE(""https://docs.google.com/spreadsheets/d/1TIioSZ1nkrNo7fXNL_Pl8Yn36hHqDPS8O9jJQOqTQgg"", ""Finance Nightly Processing 2019!R17:R17"")"),0.13125)</f>
        <v>0.13125000000000001</v>
      </c>
      <c r="H135" s="34">
        <f ca="1">IFERROR(__xludf.DUMMYFUNCTION("IMPORTRANGE(""https://docs.google.com/spreadsheets/d/1TIioSZ1nkrNo7fXNL_Pl8Yn36hHqDPS8O9jJQOqTQgg"", ""Finance Nightly Processing 2019!S17:S17"")"),0.161111111111111)</f>
        <v>0.16111111111111101</v>
      </c>
      <c r="I135" s="37">
        <f ca="1">IFERROR(__xludf.DUMMYFUNCTION("IMPORTRANGE(""https://docs.google.com/spreadsheets/d/1TIioSZ1nkrNo7fXNL_Pl8Yn36hHqDPS8O9jJQOqTQgg"", ""Finance Nightly Processing 2019!W17:W17"")"),0.270138888888888)</f>
        <v>0.27013888888888798</v>
      </c>
      <c r="J135" s="11">
        <f t="shared" ca="1" si="1"/>
        <v>508.99999999999869</v>
      </c>
      <c r="K135" s="12"/>
      <c r="L135" s="12" t="s">
        <v>16</v>
      </c>
    </row>
    <row r="136" spans="1:14">
      <c r="A136" s="7">
        <v>43480</v>
      </c>
      <c r="B136" s="8" t="s">
        <v>17</v>
      </c>
      <c r="C136" s="9" t="str">
        <f>VLOOKUP(A136,[1]Table!A:B,2,FALSE)</f>
        <v>P5 W4</v>
      </c>
      <c r="D136" s="9" t="str">
        <f>VLOOKUP(A136,[1]Table!A:D,4,FALSE)</f>
        <v>Period 5</v>
      </c>
      <c r="E136" s="8" t="s">
        <v>47</v>
      </c>
      <c r="F136" s="9">
        <v>0.91666666666666663</v>
      </c>
      <c r="G136" s="37">
        <f ca="1">IFERROR(__xludf.DUMMYFUNCTION("IMPORTRANGE(""https://docs.google.com/spreadsheets/d/1TIioSZ1nkrNo7fXNL_Pl8Yn36hHqDPS8O9jJQOqTQgg"", ""Finance Nightly Processing 2019!R18:R18"")"),0.0881944444444444)</f>
        <v>8.8194444444444395E-2</v>
      </c>
      <c r="H136" s="34">
        <f ca="1">IFERROR(__xludf.DUMMYFUNCTION("IMPORTRANGE(""https://docs.google.com/spreadsheets/d/1TIioSZ1nkrNo7fXNL_Pl8Yn36hHqDPS8O9jJQOqTQgg"", ""Finance Nightly Processing 2019!S18:S18"")"),0.118055555555555)</f>
        <v>0.118055555555555</v>
      </c>
      <c r="I136" s="37">
        <f ca="1">IFERROR(__xludf.DUMMYFUNCTION("IMPORTRANGE(""https://docs.google.com/spreadsheets/d/1TIioSZ1nkrNo7fXNL_Pl8Yn36hHqDPS8O9jJQOqTQgg"", ""Finance Nightly Processing 2019!W18:W18"")"),0.938194444444444)</f>
        <v>0.938194444444444</v>
      </c>
      <c r="J136" s="11">
        <f t="shared" ca="1" si="1"/>
        <v>30.99999999999941</v>
      </c>
      <c r="K136" s="12"/>
      <c r="L136" s="12" t="s">
        <v>18</v>
      </c>
      <c r="M136" s="17" t="s">
        <v>111</v>
      </c>
      <c r="N136" s="18" t="s">
        <v>53</v>
      </c>
    </row>
    <row r="137" spans="1:14">
      <c r="A137" s="7">
        <v>43481</v>
      </c>
      <c r="B137" s="8" t="s">
        <v>21</v>
      </c>
      <c r="C137" s="9" t="str">
        <f>VLOOKUP(A137,[1]Table!A:B,2,FALSE)</f>
        <v>P5 W4</v>
      </c>
      <c r="D137" s="9" t="str">
        <f>VLOOKUP(A137,[1]Table!A:D,4,FALSE)</f>
        <v>Period 5</v>
      </c>
      <c r="E137" s="8" t="s">
        <v>47</v>
      </c>
      <c r="F137" s="9">
        <v>0.91666666666666663</v>
      </c>
      <c r="G137" s="37">
        <f ca="1">IFERROR(__xludf.DUMMYFUNCTION("IMPORTRANGE(""https://docs.google.com/spreadsheets/d/1TIioSZ1nkrNo7fXNL_Pl8Yn36hHqDPS8O9jJQOqTQgg"", ""Finance Nightly Processing 2019!R19:R19"")"),0.139583333333333)</f>
        <v>0.139583333333333</v>
      </c>
      <c r="H137" s="34">
        <f ca="1">IFERROR(__xludf.DUMMYFUNCTION("IMPORTRANGE(""https://docs.google.com/spreadsheets/d/1TIioSZ1nkrNo7fXNL_Pl8Yn36hHqDPS8O9jJQOqTQgg"", ""Finance Nightly Processing 2019!S19:S19"")"),0.167361111111111)</f>
        <v>0.16736111111111099</v>
      </c>
      <c r="I137" s="37">
        <f ca="1">IFERROR(__xludf.DUMMYFUNCTION("IMPORTRANGE(""https://docs.google.com/spreadsheets/d/1TIioSZ1nkrNo7fXNL_Pl8Yn36hHqDPS8O9jJQOqTQgg"", ""Finance Nightly Processing 2019!W19:W19"")"),0.479166666666666)</f>
        <v>0.47916666666666602</v>
      </c>
      <c r="J137" s="11">
        <f t="shared" ca="1" si="1"/>
        <v>809.99999999999909</v>
      </c>
      <c r="K137" s="12"/>
      <c r="L137" s="12" t="s">
        <v>22</v>
      </c>
      <c r="M137" s="39" t="s">
        <v>112</v>
      </c>
      <c r="N137" s="18" t="s">
        <v>53</v>
      </c>
    </row>
    <row r="138" spans="1:14">
      <c r="A138" s="7">
        <v>43482</v>
      </c>
      <c r="B138" s="8" t="s">
        <v>23</v>
      </c>
      <c r="C138" s="9" t="str">
        <f>VLOOKUP(A138,[1]Table!A:B,2,FALSE)</f>
        <v>P5 W4</v>
      </c>
      <c r="D138" s="9" t="str">
        <f>VLOOKUP(A138,[1]Table!A:D,4,FALSE)</f>
        <v>Period 5</v>
      </c>
      <c r="E138" s="8" t="s">
        <v>47</v>
      </c>
      <c r="F138" s="9">
        <v>0.91666666666666663</v>
      </c>
      <c r="G138" s="37">
        <f ca="1">IFERROR(__xludf.DUMMYFUNCTION("IMPORTRANGE(""https://docs.google.com/spreadsheets/d/1TIioSZ1nkrNo7fXNL_Pl8Yn36hHqDPS8O9jJQOqTQgg"", ""Finance Nightly Processing 2019!R20:R20"")"),0.13125)</f>
        <v>0.13125000000000001</v>
      </c>
      <c r="H138" s="34">
        <f ca="1">IFERROR(__xludf.DUMMYFUNCTION("IMPORTRANGE(""https://docs.google.com/spreadsheets/d/1TIioSZ1nkrNo7fXNL_Pl8Yn36hHqDPS8O9jJQOqTQgg"", ""Finance Nightly Processing 2019!S20:S20"")"),0.158935185185185)</f>
        <v>0.15893518518518501</v>
      </c>
      <c r="I138" s="37">
        <f ca="1">IFERROR(__xludf.DUMMYFUNCTION("IMPORTRANGE(""https://docs.google.com/spreadsheets/d/1TIioSZ1nkrNo7fXNL_Pl8Yn36hHqDPS8O9jJQOqTQgg"", ""Finance Nightly Processing 2019!W20:W20"")"),0.264583333333333)</f>
        <v>0.264583333333333</v>
      </c>
      <c r="J138" s="11">
        <f t="shared" ca="1" si="1"/>
        <v>500.99999999999966</v>
      </c>
      <c r="K138" s="12"/>
      <c r="L138" s="12" t="s">
        <v>24</v>
      </c>
    </row>
    <row r="139" spans="1:14">
      <c r="A139" s="7">
        <v>43483</v>
      </c>
      <c r="B139" s="8" t="s">
        <v>25</v>
      </c>
      <c r="C139" s="9" t="str">
        <f>VLOOKUP(A139,[1]Table!A:B,2,FALSE)</f>
        <v>P5 W4</v>
      </c>
      <c r="D139" s="9" t="str">
        <f>VLOOKUP(A139,[1]Table!A:D,4,FALSE)</f>
        <v>Period 5</v>
      </c>
      <c r="E139" s="8" t="s">
        <v>47</v>
      </c>
      <c r="F139" s="9">
        <v>0.91666666666666663</v>
      </c>
      <c r="G139" s="37">
        <f ca="1">IFERROR(__xludf.DUMMYFUNCTION("IMPORTRANGE(""https://docs.google.com/spreadsheets/d/1TIioSZ1nkrNo7fXNL_Pl8Yn36hHqDPS8O9jJQOqTQgg"", ""Finance Nightly Processing 2019!R21:R21"")"),0.141666666666666)</f>
        <v>0.141666666666666</v>
      </c>
      <c r="H139" s="34">
        <f ca="1">IFERROR(__xludf.DUMMYFUNCTION("IMPORTRANGE(""https://docs.google.com/spreadsheets/d/1TIioSZ1nkrNo7fXNL_Pl8Yn36hHqDPS8O9jJQOqTQgg"", ""Finance Nightly Processing 2019!S21:S21"")"),0.266759259259259)</f>
        <v>0.26675925925925897</v>
      </c>
      <c r="I139" s="37">
        <f ca="1">IFERROR(__xludf.DUMMYFUNCTION("IMPORTRANGE(""https://docs.google.com/spreadsheets/d/1TIioSZ1nkrNo7fXNL_Pl8Yn36hHqDPS8O9jJQOqTQgg"", ""Finance Nightly Processing 2019!W21:W21"")"),0.302708333333333)</f>
        <v>0.30270833333333302</v>
      </c>
      <c r="J139" s="11">
        <f t="shared" ca="1" si="1"/>
        <v>555.89999999999964</v>
      </c>
      <c r="K139" s="12"/>
      <c r="L139" s="12" t="s">
        <v>26</v>
      </c>
      <c r="M139" s="40" t="s">
        <v>113</v>
      </c>
      <c r="N139" s="12" t="s">
        <v>20</v>
      </c>
    </row>
    <row r="140" spans="1:14">
      <c r="A140" s="7">
        <v>43484</v>
      </c>
      <c r="B140" s="8" t="s">
        <v>29</v>
      </c>
      <c r="C140" s="9" t="str">
        <f>VLOOKUP(A140,[1]Table!A:B,2,FALSE)</f>
        <v>P5 W4</v>
      </c>
      <c r="D140" s="9" t="str">
        <f>VLOOKUP(A140,[1]Table!A:D,4,FALSE)</f>
        <v>Period 5</v>
      </c>
      <c r="E140" s="8" t="s">
        <v>47</v>
      </c>
      <c r="F140" s="9">
        <v>0.91666666666666663</v>
      </c>
      <c r="G140" s="37">
        <f ca="1">IFERROR(__xludf.DUMMYFUNCTION("IMPORTRANGE(""https://docs.google.com/spreadsheets/d/1TIioSZ1nkrNo7fXNL_Pl8Yn36hHqDPS8O9jJQOqTQgg"", ""Finance Nightly Processing 2019!R22:R22"")"),0.15224537037037)</f>
        <v>0.15224537037037</v>
      </c>
      <c r="H140" s="34">
        <f ca="1">IFERROR(__xludf.DUMMYFUNCTION("IMPORTRANGE(""https://docs.google.com/spreadsheets/d/1TIioSZ1nkrNo7fXNL_Pl8Yn36hHqDPS8O9jJQOqTQgg"", ""Finance Nightly Processing 2019!S22:S22"")"),0.165011574074074)</f>
        <v>0.16501157407407399</v>
      </c>
      <c r="I140" s="37">
        <f ca="1">IFERROR(__xludf.DUMMYFUNCTION("IMPORTRANGE(""https://docs.google.com/spreadsheets/d/1TIioSZ1nkrNo7fXNL_Pl8Yn36hHqDPS8O9jJQOqTQgg"", ""Finance Nightly Processing 2019!W22:W22"")"),0.259641203703703)</f>
        <v>0.25964120370370303</v>
      </c>
      <c r="J140" s="11">
        <f t="shared" ca="1" si="1"/>
        <v>493.88333333333236</v>
      </c>
      <c r="K140" s="12"/>
      <c r="L140" s="12" t="s">
        <v>30</v>
      </c>
    </row>
    <row r="141" spans="1:14">
      <c r="A141" s="7">
        <v>43485</v>
      </c>
      <c r="B141" s="8" t="s">
        <v>31</v>
      </c>
      <c r="C141" s="9" t="str">
        <f>VLOOKUP(A141,[1]Table!A:B,2,FALSE)</f>
        <v>P5 W4</v>
      </c>
      <c r="D141" s="9" t="str">
        <f>VLOOKUP(A141,[1]Table!A:D,4,FALSE)</f>
        <v>Period 5</v>
      </c>
      <c r="E141" s="8" t="s">
        <v>47</v>
      </c>
      <c r="F141" s="9">
        <v>0.91666666666666663</v>
      </c>
      <c r="G141" s="37">
        <f ca="1">IFERROR(__xludf.DUMMYFUNCTION("IMPORTRANGE(""https://docs.google.com/spreadsheets/d/1TIioSZ1nkrNo7fXNL_Pl8Yn36hHqDPS8O9jJQOqTQgg"", ""Finance Nightly Processing 2019!R23:R23"")"),0.171527777777777)</f>
        <v>0.171527777777777</v>
      </c>
      <c r="H141" s="34">
        <f ca="1">IFERROR(__xludf.DUMMYFUNCTION("IMPORTRANGE(""https://docs.google.com/spreadsheets/d/1TIioSZ1nkrNo7fXNL_Pl8Yn36hHqDPS8O9jJQOqTQgg"", ""Finance Nightly Processing 2019!S23:S23"")"),0.190972222222222)</f>
        <v>0.19097222222222199</v>
      </c>
      <c r="I141" s="37">
        <f ca="1">IFERROR(__xludf.DUMMYFUNCTION("IMPORTRANGE(""https://docs.google.com/spreadsheets/d/1TIioSZ1nkrNo7fXNL_Pl8Yn36hHqDPS8O9jJQOqTQgg"", ""Finance Nightly Processing 2019!W23:W23"")"),0.273611111111111)</f>
        <v>0.27361111111111103</v>
      </c>
      <c r="J141" s="11">
        <f t="shared" ca="1" si="1"/>
        <v>514</v>
      </c>
      <c r="K141" s="12"/>
      <c r="L141" s="12" t="s">
        <v>32</v>
      </c>
      <c r="M141" s="41" t="s">
        <v>114</v>
      </c>
    </row>
    <row r="142" spans="1:14">
      <c r="A142" s="7">
        <v>43486</v>
      </c>
      <c r="B142" s="8" t="s">
        <v>14</v>
      </c>
      <c r="C142" s="9" t="str">
        <f>VLOOKUP(A142,[1]Table!A:B,2,FALSE)</f>
        <v>P6 W1</v>
      </c>
      <c r="D142" s="9" t="str">
        <f>VLOOKUP(A142,[1]Table!A:D,4,FALSE)</f>
        <v>Period 6</v>
      </c>
      <c r="E142" s="8" t="s">
        <v>15</v>
      </c>
      <c r="F142" s="9">
        <v>0.91666666666666663</v>
      </c>
      <c r="G142" s="37">
        <f ca="1">IFERROR(__xludf.DUMMYFUNCTION("IMPORTRANGE(""https://docs.google.com/spreadsheets/d/1TIioSZ1nkrNo7fXNL_Pl8Yn36hHqDPS8O9jJQOqTQgg"", ""Finance Nightly Processing 2019!R24:R24"")"),0.10625)</f>
        <v>0.10625</v>
      </c>
      <c r="H142" s="34">
        <f ca="1">IFERROR(__xludf.DUMMYFUNCTION("IMPORTRANGE(""https://docs.google.com/spreadsheets/d/1TIioSZ1nkrNo7fXNL_Pl8Yn36hHqDPS8O9jJQOqTQgg"", ""Finance Nightly Processing 2019!S24:S24"")"),0.136111111111111)</f>
        <v>0.13611111111111099</v>
      </c>
      <c r="I142" s="37">
        <f ca="1">IFERROR(__xludf.DUMMYFUNCTION("IMPORTRANGE(""https://docs.google.com/spreadsheets/d/1TIioSZ1nkrNo7fXNL_Pl8Yn36hHqDPS8O9jJQOqTQgg"", ""Finance Nightly Processing 2019!W24:W24"")"),0.236805555555555)</f>
        <v>0.23680555555555499</v>
      </c>
      <c r="J142" s="11">
        <f t="shared" ca="1" si="1"/>
        <v>460.99999999999915</v>
      </c>
      <c r="K142" s="12"/>
      <c r="L142" s="12" t="s">
        <v>16</v>
      </c>
    </row>
    <row r="143" spans="1:14">
      <c r="A143" s="7">
        <v>43487</v>
      </c>
      <c r="B143" s="8" t="s">
        <v>17</v>
      </c>
      <c r="C143" s="9" t="str">
        <f>VLOOKUP(A143,[1]Table!A:B,2,FALSE)</f>
        <v>P6 W1</v>
      </c>
      <c r="D143" s="9" t="str">
        <f>VLOOKUP(A143,[1]Table!A:D,4,FALSE)</f>
        <v>Period 6</v>
      </c>
      <c r="E143" s="8" t="s">
        <v>15</v>
      </c>
      <c r="F143" s="9">
        <v>0.91666666666666663</v>
      </c>
      <c r="G143" s="37">
        <f ca="1">IFERROR(__xludf.DUMMYFUNCTION("IMPORTRANGE(""https://docs.google.com/spreadsheets/d/1TIioSZ1nkrNo7fXNL_Pl8Yn36hHqDPS8O9jJQOqTQgg"", ""Finance Nightly Processing 2019!R25:R25"")"),0.135416666666666)</f>
        <v>0.13541666666666599</v>
      </c>
      <c r="H143" s="34">
        <f ca="1">IFERROR(__xludf.DUMMYFUNCTION("IMPORTRANGE(""https://docs.google.com/spreadsheets/d/1TIioSZ1nkrNo7fXNL_Pl8Yn36hHqDPS8O9jJQOqTQgg"", ""Finance Nightly Processing 2019!S25:S25"")"),0.172222222222222)</f>
        <v>0.172222222222222</v>
      </c>
      <c r="I143" s="37">
        <f ca="1">IFERROR(__xludf.DUMMYFUNCTION("IMPORTRANGE(""https://docs.google.com/spreadsheets/d/1TIioSZ1nkrNo7fXNL_Pl8Yn36hHqDPS8O9jJQOqTQgg"", ""Finance Nightly Processing 2019!W25:W25"")"),0.275694444444444)</f>
        <v>0.27569444444444402</v>
      </c>
      <c r="J143" s="11">
        <f t="shared" ca="1" si="1"/>
        <v>516.99999999999943</v>
      </c>
      <c r="K143" s="12"/>
      <c r="L143" s="12" t="s">
        <v>18</v>
      </c>
      <c r="M143" s="42" t="s">
        <v>115</v>
      </c>
      <c r="N143" s="43" t="s">
        <v>20</v>
      </c>
    </row>
    <row r="144" spans="1:14">
      <c r="A144" s="7">
        <v>43488</v>
      </c>
      <c r="B144" s="8" t="s">
        <v>21</v>
      </c>
      <c r="C144" s="9" t="str">
        <f>VLOOKUP(A144,[1]Table!A:B,2,FALSE)</f>
        <v>P6 W1</v>
      </c>
      <c r="D144" s="9" t="str">
        <f>VLOOKUP(A144,[1]Table!A:D,4,FALSE)</f>
        <v>Period 6</v>
      </c>
      <c r="E144" s="8" t="s">
        <v>15</v>
      </c>
      <c r="F144" s="9">
        <v>0.91666666666666663</v>
      </c>
      <c r="G144" s="37">
        <f ca="1">IFERROR(__xludf.DUMMYFUNCTION("IMPORTRANGE(""https://docs.google.com/spreadsheets/d/1TIioSZ1nkrNo7fXNL_Pl8Yn36hHqDPS8O9jJQOqTQgg"", ""Finance Nightly Processing 2019!R26:R26"")"),0.129166666666666)</f>
        <v>0.12916666666666601</v>
      </c>
      <c r="H144" s="34">
        <f ca="1">IFERROR(__xludf.DUMMYFUNCTION("IMPORTRANGE(""https://docs.google.com/spreadsheets/d/1TIioSZ1nkrNo7fXNL_Pl8Yn36hHqDPS8O9jJQOqTQgg"", ""Finance Nightly Processing 2019!S26:S26"")"),0.154861111111111)</f>
        <v>0.15486111111111101</v>
      </c>
      <c r="I144" s="37">
        <f ca="1">IFERROR(__xludf.DUMMYFUNCTION("IMPORTRANGE(""https://docs.google.com/spreadsheets/d/1TIioSZ1nkrNo7fXNL_Pl8Yn36hHqDPS8O9jJQOqTQgg"", ""Finance Nightly Processing 2019!W26:W26"")"),0.272222222222222)</f>
        <v>0.27222222222222198</v>
      </c>
      <c r="J144" s="11">
        <f t="shared" ca="1" si="1"/>
        <v>511.99999999999977</v>
      </c>
      <c r="K144" s="12"/>
      <c r="L144" s="12" t="s">
        <v>22</v>
      </c>
    </row>
    <row r="145" spans="1:14">
      <c r="A145" s="7">
        <v>43489</v>
      </c>
      <c r="B145" s="8" t="s">
        <v>23</v>
      </c>
      <c r="C145" s="9" t="str">
        <f>VLOOKUP(A145,[1]Table!A:B,2,FALSE)</f>
        <v>P6 W1</v>
      </c>
      <c r="D145" s="9" t="str">
        <f>VLOOKUP(A145,[1]Table!A:D,4,FALSE)</f>
        <v>Period 6</v>
      </c>
      <c r="E145" s="8" t="s">
        <v>15</v>
      </c>
      <c r="F145" s="9">
        <v>0.91666666666666663</v>
      </c>
      <c r="G145" s="37">
        <f ca="1">IFERROR(__xludf.DUMMYFUNCTION("IMPORTRANGE(""https://docs.google.com/spreadsheets/d/1TIioSZ1nkrNo7fXNL_Pl8Yn36hHqDPS8O9jJQOqTQgg"", ""Finance Nightly Processing 2019!R27:R27"")"),0.0888888888888888)</f>
        <v>8.8888888888888795E-2</v>
      </c>
      <c r="H145" s="34">
        <f ca="1">IFERROR(__xludf.DUMMYFUNCTION("IMPORTRANGE(""https://docs.google.com/spreadsheets/d/1TIioSZ1nkrNo7fXNL_Pl8Yn36hHqDPS8O9jJQOqTQgg"", ""Finance Nightly Processing 2019!S27:S27"")"),0.113194444444444)</f>
        <v>0.113194444444444</v>
      </c>
      <c r="I145" s="37">
        <f ca="1">IFERROR(__xludf.DUMMYFUNCTION("IMPORTRANGE(""https://docs.google.com/spreadsheets/d/1TIioSZ1nkrNo7fXNL_Pl8Yn36hHqDPS8O9jJQOqTQgg"", ""Finance Nightly Processing 2019!W27:W27"")"),0.263680555555555)</f>
        <v>0.26368055555555497</v>
      </c>
      <c r="J145" s="11">
        <f t="shared" ca="1" si="1"/>
        <v>499.69999999999914</v>
      </c>
      <c r="K145" s="12"/>
      <c r="L145" s="12" t="s">
        <v>24</v>
      </c>
    </row>
    <row r="146" spans="1:14" ht="51">
      <c r="A146" s="7">
        <v>43490</v>
      </c>
      <c r="B146" s="8" t="s">
        <v>25</v>
      </c>
      <c r="C146" s="9" t="str">
        <f>VLOOKUP(A146,[1]Table!A:B,2,FALSE)</f>
        <v>P6 W1</v>
      </c>
      <c r="D146" s="9" t="str">
        <f>VLOOKUP(A146,[1]Table!A:D,4,FALSE)</f>
        <v>Period 6</v>
      </c>
      <c r="E146" s="8" t="s">
        <v>15</v>
      </c>
      <c r="F146" s="9">
        <v>0.91666666666666663</v>
      </c>
      <c r="G146" s="37">
        <f ca="1">IFERROR(__xludf.DUMMYFUNCTION("IMPORTRANGE(""https://docs.google.com/spreadsheets/d/1TIioSZ1nkrNo7fXNL_Pl8Yn36hHqDPS8O9jJQOqTQgg"", ""Finance Nightly Processing 2019!R28:R28"")"),0.129143518518518)</f>
        <v>0.12914351851851799</v>
      </c>
      <c r="H146" s="34">
        <f ca="1">IFERROR(__xludf.DUMMYFUNCTION("IMPORTRANGE(""https://docs.google.com/spreadsheets/d/1TIioSZ1nkrNo7fXNL_Pl8Yn36hHqDPS8O9jJQOqTQgg"", ""Finance Nightly Processing 2019!S28:S28"")"),0.164884259259259)</f>
        <v>0.16488425925925901</v>
      </c>
      <c r="I146" s="37">
        <f ca="1">IFERROR(__xludf.DUMMYFUNCTION("IMPORTRANGE(""https://docs.google.com/spreadsheets/d/1TIioSZ1nkrNo7fXNL_Pl8Yn36hHqDPS8O9jJQOqTQgg"", ""Finance Nightly Processing 2019!W28:W28"")"),0.301388888888888)</f>
        <v>0.30138888888888798</v>
      </c>
      <c r="J146" s="11">
        <f t="shared" ca="1" si="1"/>
        <v>553.99999999999864</v>
      </c>
      <c r="K146" s="12"/>
      <c r="L146" s="12" t="s">
        <v>26</v>
      </c>
      <c r="M146" s="44" t="s">
        <v>116</v>
      </c>
      <c r="N146" s="12" t="s">
        <v>117</v>
      </c>
    </row>
    <row r="147" spans="1:14">
      <c r="A147" s="7">
        <v>43491</v>
      </c>
      <c r="B147" s="8" t="s">
        <v>29</v>
      </c>
      <c r="C147" s="9" t="str">
        <f>VLOOKUP(A147,[1]Table!A:B,2,FALSE)</f>
        <v>P6 W1</v>
      </c>
      <c r="D147" s="9" t="str">
        <f>VLOOKUP(A147,[1]Table!A:D,4,FALSE)</f>
        <v>Period 6</v>
      </c>
      <c r="E147" s="8" t="s">
        <v>15</v>
      </c>
      <c r="F147" s="9">
        <v>0.91666666666666663</v>
      </c>
      <c r="G147" s="37">
        <f ca="1">IFERROR(__xludf.DUMMYFUNCTION("IMPORTRANGE(""https://docs.google.com/spreadsheets/d/1TIioSZ1nkrNo7fXNL_Pl8Yn36hHqDPS8O9jJQOqTQgg"", ""Finance Nightly Processing 2019!R29:R29"")"),0.0854166666666666)</f>
        <v>8.5416666666666599E-2</v>
      </c>
      <c r="H147" s="34">
        <f ca="1">IFERROR(__xludf.DUMMYFUNCTION("IMPORTRANGE(""https://docs.google.com/spreadsheets/d/1TIioSZ1nkrNo7fXNL_Pl8Yn36hHqDPS8O9jJQOqTQgg"", ""Finance Nightly Processing 2019!S29:S29"")"),0.175)</f>
        <v>0.17499999999999999</v>
      </c>
      <c r="I147" s="37">
        <f ca="1">IFERROR(__xludf.DUMMYFUNCTION("IMPORTRANGE(""https://docs.google.com/spreadsheets/d/1TIioSZ1nkrNo7fXNL_Pl8Yn36hHqDPS8O9jJQOqTQgg"", ""Finance Nightly Processing 2019!W29:W29"")"),0.333726851851851)</f>
        <v>0.33372685185185103</v>
      </c>
      <c r="J147" s="11">
        <f t="shared" ca="1" si="1"/>
        <v>600.56666666666558</v>
      </c>
      <c r="K147" s="12"/>
      <c r="L147" s="12" t="s">
        <v>30</v>
      </c>
      <c r="M147" s="17" t="s">
        <v>118</v>
      </c>
      <c r="N147" s="12" t="s">
        <v>36</v>
      </c>
    </row>
    <row r="148" spans="1:14">
      <c r="A148" s="7">
        <v>43492</v>
      </c>
      <c r="B148" s="8" t="s">
        <v>31</v>
      </c>
      <c r="C148" s="9" t="str">
        <f>VLOOKUP(A148,[1]Table!A:B,2,FALSE)</f>
        <v>P6 W1</v>
      </c>
      <c r="D148" s="9" t="str">
        <f>VLOOKUP(A148,[1]Table!A:D,4,FALSE)</f>
        <v>Period 6</v>
      </c>
      <c r="E148" s="8" t="s">
        <v>15</v>
      </c>
      <c r="F148" s="9">
        <v>0.91666666666666663</v>
      </c>
      <c r="G148" s="37">
        <f ca="1">IFERROR(__xludf.DUMMYFUNCTION("IMPORTRANGE(""https://docs.google.com/spreadsheets/d/1TIioSZ1nkrNo7fXNL_Pl8Yn36hHqDPS8O9jJQOqTQgg"", ""Finance Nightly Processing 2019!R30:R30"")"),0.133263888888888)</f>
        <v>0.13326388888888799</v>
      </c>
      <c r="H148" s="34">
        <f ca="1">IFERROR(__xludf.DUMMYFUNCTION("IMPORTRANGE(""https://docs.google.com/spreadsheets/d/1TIioSZ1nkrNo7fXNL_Pl8Yn36hHqDPS8O9jJQOqTQgg"", ""Finance Nightly Processing 2019!S30:S30"")"),0.160497685185185)</f>
        <v>0.16049768518518501</v>
      </c>
      <c r="I148" s="37">
        <f ca="1">IFERROR(__xludf.DUMMYFUNCTION("IMPORTRANGE(""https://docs.google.com/spreadsheets/d/1TIioSZ1nkrNo7fXNL_Pl8Yn36hHqDPS8O9jJQOqTQgg"", ""Finance Nightly Processing 2019!W30:W30"")"),0.261817129629629)</f>
        <v>0.261817129629629</v>
      </c>
      <c r="J148" s="11">
        <f t="shared" ca="1" si="1"/>
        <v>497.01666666666574</v>
      </c>
      <c r="K148" s="12"/>
      <c r="L148" s="12" t="s">
        <v>32</v>
      </c>
    </row>
    <row r="149" spans="1:14">
      <c r="A149" s="7">
        <v>43493</v>
      </c>
      <c r="B149" s="8" t="s">
        <v>14</v>
      </c>
      <c r="C149" s="9" t="str">
        <f>VLOOKUP(A149,[1]Table!A:B,2,FALSE)</f>
        <v>P6 W2</v>
      </c>
      <c r="D149" s="9" t="str">
        <f>VLOOKUP(A149,[1]Table!A:D,4,FALSE)</f>
        <v>Period 6</v>
      </c>
      <c r="E149" s="8" t="s">
        <v>33</v>
      </c>
      <c r="F149" s="9">
        <v>0.91666666666666663</v>
      </c>
      <c r="G149" s="37">
        <f ca="1">IFERROR(__xludf.DUMMYFUNCTION("IMPORTRANGE(""https://docs.google.com/spreadsheets/d/1TIioSZ1nkrNo7fXNL_Pl8Yn36hHqDPS8O9jJQOqTQgg"", ""Finance Nightly Processing 2019!R31:R31"")"),0.114583333333333)</f>
        <v>0.114583333333333</v>
      </c>
      <c r="H149" s="34">
        <f ca="1">IFERROR(__xludf.DUMMYFUNCTION("IMPORTRANGE(""https://docs.google.com/spreadsheets/d/1TIioSZ1nkrNo7fXNL_Pl8Yn36hHqDPS8O9jJQOqTQgg"", ""Finance Nightly Processing 2019!S31:S31"")"),0.1375)</f>
        <v>0.13750000000000001</v>
      </c>
      <c r="I149" s="37">
        <f ca="1">IFERROR(__xludf.DUMMYFUNCTION("IMPORTRANGE(""https://docs.google.com/spreadsheets/d/1TIioSZ1nkrNo7fXNL_Pl8Yn36hHqDPS8O9jJQOqTQgg"", ""Finance Nightly Processing 2019!W31:W31"")"),0.261805555555555)</f>
        <v>0.26180555555555501</v>
      </c>
      <c r="J149" s="11">
        <f t="shared" ca="1" si="1"/>
        <v>496.99999999999937</v>
      </c>
      <c r="K149" s="12"/>
      <c r="L149" s="12" t="s">
        <v>16</v>
      </c>
      <c r="M149" s="17" t="s">
        <v>119</v>
      </c>
      <c r="N149" s="12" t="s">
        <v>41</v>
      </c>
    </row>
    <row r="150" spans="1:14">
      <c r="A150" s="7">
        <v>43494</v>
      </c>
      <c r="B150" s="8" t="s">
        <v>17</v>
      </c>
      <c r="C150" s="9" t="str">
        <f>VLOOKUP(A150,[1]Table!A:B,2,FALSE)</f>
        <v>P6 W2</v>
      </c>
      <c r="D150" s="9" t="str">
        <f>VLOOKUP(A150,[1]Table!A:D,4,FALSE)</f>
        <v>Period 6</v>
      </c>
      <c r="E150" s="8" t="s">
        <v>33</v>
      </c>
      <c r="F150" s="9">
        <v>0.91666666666666663</v>
      </c>
      <c r="G150" s="37">
        <f ca="1">IFERROR(__xludf.DUMMYFUNCTION("IMPORTRANGE(""https://docs.google.com/spreadsheets/d/1TIioSZ1nkrNo7fXNL_Pl8Yn36hHqDPS8O9jJQOqTQgg"", ""Finance Nightly Processing 2019!R32:R32"")"),0.0979166666666666)</f>
        <v>9.7916666666666596E-2</v>
      </c>
      <c r="H150" s="34">
        <f ca="1">IFERROR(__xludf.DUMMYFUNCTION("IMPORTRANGE(""https://docs.google.com/spreadsheets/d/1TIioSZ1nkrNo7fXNL_Pl8Yn36hHqDPS8O9jJQOqTQgg"", ""Finance Nightly Processing 2019!S32:S32"")"),0.128472222222222)</f>
        <v>0.12847222222222199</v>
      </c>
      <c r="I150" s="37">
        <f ca="1">IFERROR(__xludf.DUMMYFUNCTION("IMPORTRANGE(""https://docs.google.com/spreadsheets/d/1TIioSZ1nkrNo7fXNL_Pl8Yn36hHqDPS8O9jJQOqTQgg"", ""Finance Nightly Processing 2019!W32:W32"")"),0.284722222222222)</f>
        <v>0.28472222222222199</v>
      </c>
      <c r="J150" s="11">
        <f t="shared" ca="1" si="1"/>
        <v>529.99999999999977</v>
      </c>
      <c r="K150" s="12"/>
      <c r="L150" s="12" t="s">
        <v>18</v>
      </c>
      <c r="M150" s="12" t="s">
        <v>120</v>
      </c>
    </row>
    <row r="151" spans="1:14">
      <c r="A151" s="7">
        <v>43495</v>
      </c>
      <c r="B151" s="8" t="s">
        <v>21</v>
      </c>
      <c r="C151" s="9" t="str">
        <f>VLOOKUP(A151,[1]Table!A:B,2,FALSE)</f>
        <v>P6 W2</v>
      </c>
      <c r="D151" s="9" t="str">
        <f>VLOOKUP(A151,[1]Table!A:D,4,FALSE)</f>
        <v>Period 6</v>
      </c>
      <c r="E151" s="8" t="s">
        <v>33</v>
      </c>
      <c r="F151" s="9">
        <v>0.91666666666666663</v>
      </c>
      <c r="G151" s="37">
        <f ca="1">IFERROR(__xludf.DUMMYFUNCTION("IMPORTRANGE(""https://docs.google.com/spreadsheets/d/1TIioSZ1nkrNo7fXNL_Pl8Yn36hHqDPS8O9jJQOqTQgg"", ""Finance Nightly Processing 2019!R33:R33"")"),0.113194444444444)</f>
        <v>0.113194444444444</v>
      </c>
      <c r="H151" s="34">
        <f ca="1">IFERROR(__xludf.DUMMYFUNCTION("IMPORTRANGE(""https://docs.google.com/spreadsheets/d/1TIioSZ1nkrNo7fXNL_Pl8Yn36hHqDPS8O9jJQOqTQgg"", ""Finance Nightly Processing 2019!S33:S33"")"),0.135416666666666)</f>
        <v>0.13541666666666599</v>
      </c>
      <c r="I151" s="37">
        <f ca="1">IFERROR(__xludf.DUMMYFUNCTION("IMPORTRANGE(""https://docs.google.com/spreadsheets/d/1TIioSZ1nkrNo7fXNL_Pl8Yn36hHqDPS8O9jJQOqTQgg"", ""Finance Nightly Processing 2019!W33:W33"")"),0.233298611111111)</f>
        <v>0.233298611111111</v>
      </c>
      <c r="J151" s="11">
        <f t="shared" ca="1" si="1"/>
        <v>455.94999999999982</v>
      </c>
      <c r="K151" s="12"/>
      <c r="L151" s="12" t="s">
        <v>22</v>
      </c>
    </row>
    <row r="152" spans="1:14">
      <c r="A152" s="7">
        <v>43496</v>
      </c>
      <c r="B152" s="8" t="s">
        <v>23</v>
      </c>
      <c r="C152" s="9" t="str">
        <f>VLOOKUP(A152,[1]Table!A:B,2,FALSE)</f>
        <v>P6 W2</v>
      </c>
      <c r="D152" s="9" t="str">
        <f>VLOOKUP(A152,[1]Table!A:D,4,FALSE)</f>
        <v>Period 6</v>
      </c>
      <c r="E152" s="8" t="s">
        <v>33</v>
      </c>
      <c r="F152" s="9">
        <v>0.91666666666666663</v>
      </c>
      <c r="G152" s="37">
        <f ca="1">IFERROR(__xludf.DUMMYFUNCTION("IMPORTRANGE(""https://docs.google.com/spreadsheets/d/1TIioSZ1nkrNo7fXNL_Pl8Yn36hHqDPS8O9jJQOqTQgg"", ""Finance Nightly Processing 2019!R34:R34"")"),0.0966203703703703)</f>
        <v>9.6620370370370301E-2</v>
      </c>
      <c r="H152" s="34">
        <f ca="1">IFERROR(__xludf.DUMMYFUNCTION("IMPORTRANGE(""https://docs.google.com/spreadsheets/d/1TIioSZ1nkrNo7fXNL_Pl8Yn36hHqDPS8O9jJQOqTQgg"", ""Finance Nightly Processing 2019!S34:S34"")"),0.119942129629629)</f>
        <v>0.119942129629629</v>
      </c>
      <c r="I152" s="37">
        <f ca="1">IFERROR(__xludf.DUMMYFUNCTION("IMPORTRANGE(""https://docs.google.com/spreadsheets/d/1TIioSZ1nkrNo7fXNL_Pl8Yn36hHqDPS8O9jJQOqTQgg"", ""Finance Nightly Processing 2019!W34:W34"")"),0.240555555555555)</f>
        <v>0.240555555555555</v>
      </c>
      <c r="J152" s="11">
        <f t="shared" ca="1" si="1"/>
        <v>466.39999999999918</v>
      </c>
      <c r="K152" s="12"/>
      <c r="L152" s="12" t="s">
        <v>24</v>
      </c>
      <c r="M152" s="12" t="s">
        <v>121</v>
      </c>
    </row>
    <row r="153" spans="1:14">
      <c r="A153" s="7">
        <v>43497</v>
      </c>
      <c r="B153" s="8" t="s">
        <v>25</v>
      </c>
      <c r="C153" s="9" t="str">
        <f>VLOOKUP(A153,[1]Table!A:B,2,FALSE)</f>
        <v>P6 W2</v>
      </c>
      <c r="D153" s="9" t="str">
        <f>VLOOKUP(A153,[1]Table!A:D,4,FALSE)</f>
        <v>Period 6</v>
      </c>
      <c r="E153" s="8" t="s">
        <v>33</v>
      </c>
      <c r="F153" s="9">
        <v>0.91666666666666663</v>
      </c>
      <c r="G153" s="37">
        <f ca="1">IFERROR(__xludf.DUMMYFUNCTION("IMPORTRANGE(""https://docs.google.com/spreadsheets/d/1TIioSZ1nkrNo7fXNL_Pl8Yn36hHqDPS8O9jJQOqTQgg"", ""Finance Nightly Processing 2019!R35:R35"")"),0.0881828703703703)</f>
        <v>8.81828703703703E-2</v>
      </c>
      <c r="H153" s="34">
        <f ca="1">IFERROR(__xludf.DUMMYFUNCTION("IMPORTRANGE(""https://docs.google.com/spreadsheets/d/1TIioSZ1nkrNo7fXNL_Pl8Yn36hHqDPS8O9jJQOqTQgg"", ""Finance Nightly Processing 2019!S35:S35"")"),0.123414351851851)</f>
        <v>0.123414351851851</v>
      </c>
      <c r="I153" s="37">
        <f ca="1">IFERROR(__xludf.DUMMYFUNCTION("IMPORTRANGE(""https://docs.google.com/spreadsheets/d/1TIioSZ1nkrNo7fXNL_Pl8Yn36hHqDPS8O9jJQOqTQgg"", ""Finance Nightly Processing 2019!W35:W35"")"),0.214965277777777)</f>
        <v>0.21496527777777699</v>
      </c>
      <c r="J153" s="11">
        <f t="shared" ca="1" si="1"/>
        <v>429.54999999999887</v>
      </c>
      <c r="K153" s="12"/>
      <c r="L153" s="12" t="s">
        <v>26</v>
      </c>
    </row>
    <row r="154" spans="1:14">
      <c r="A154" s="7">
        <v>43498</v>
      </c>
      <c r="B154" s="8" t="s">
        <v>29</v>
      </c>
      <c r="C154" s="9" t="str">
        <f>VLOOKUP(A154,[1]Table!A:B,2,FALSE)</f>
        <v>P6 W2</v>
      </c>
      <c r="D154" s="9" t="str">
        <f>VLOOKUP(A154,[1]Table!A:D,4,FALSE)</f>
        <v>Period 6</v>
      </c>
      <c r="E154" s="8" t="s">
        <v>33</v>
      </c>
      <c r="F154" s="9">
        <v>0.91666666666666663</v>
      </c>
      <c r="G154" s="37">
        <f ca="1">IFERROR(__xludf.DUMMYFUNCTION("IMPORTRANGE(""https://docs.google.com/spreadsheets/d/1TIioSZ1nkrNo7fXNL_Pl8Yn36hHqDPS8O9jJQOqTQgg"", ""Finance Nightly Processing 2019!R36:R36"")"),0.096261574074074)</f>
        <v>9.6261574074073999E-2</v>
      </c>
      <c r="H154" s="34">
        <f ca="1">IFERROR(__xludf.DUMMYFUNCTION("IMPORTRANGE(""https://docs.google.com/spreadsheets/d/1TIioSZ1nkrNo7fXNL_Pl8Yn36hHqDPS8O9jJQOqTQgg"", ""Finance Nightly Processing 2019!S36:S36"")"),0.11099537037037)</f>
        <v>0.11099537037036999</v>
      </c>
      <c r="I154" s="37">
        <f ca="1">IFERROR(__xludf.DUMMYFUNCTION("IMPORTRANGE(""https://docs.google.com/spreadsheets/d/1TIioSZ1nkrNo7fXNL_Pl8Yn36hHqDPS8O9jJQOqTQgg"", ""Finance Nightly Processing 2019!W36:W36"")"),0.214583333333333)</f>
        <v>0.21458333333333299</v>
      </c>
      <c r="J154" s="11">
        <f t="shared" ca="1" si="1"/>
        <v>428.9999999999996</v>
      </c>
      <c r="K154" s="12"/>
      <c r="L154" s="12" t="s">
        <v>30</v>
      </c>
    </row>
    <row r="155" spans="1:14">
      <c r="A155" s="7">
        <v>43499</v>
      </c>
      <c r="B155" s="8" t="s">
        <v>31</v>
      </c>
      <c r="C155" s="9" t="str">
        <f>VLOOKUP(A155,[1]Table!A:B,2,FALSE)</f>
        <v>P6 W2</v>
      </c>
      <c r="D155" s="9" t="str">
        <f>VLOOKUP(A155,[1]Table!A:D,4,FALSE)</f>
        <v>Period 6</v>
      </c>
      <c r="E155" s="8" t="s">
        <v>33</v>
      </c>
      <c r="F155" s="9">
        <v>0.91666666666666663</v>
      </c>
      <c r="G155" s="37">
        <f ca="1">IFERROR(__xludf.DUMMYFUNCTION("IMPORTRANGE(""https://docs.google.com/spreadsheets/d/1TIioSZ1nkrNo7fXNL_Pl8Yn36hHqDPS8O9jJQOqTQgg"", ""Finance Nightly Processing 2019!R37:R37"")"),0.133460648148148)</f>
        <v>0.13346064814814801</v>
      </c>
      <c r="H155" s="34">
        <f ca="1">IFERROR(__xludf.DUMMYFUNCTION("IMPORTRANGE(""https://docs.google.com/spreadsheets/d/1TIioSZ1nkrNo7fXNL_Pl8Yn36hHqDPS8O9jJQOqTQgg"", ""Finance Nightly Processing 2019!S37:S37"")"),0.167129629629629)</f>
        <v>0.16712962962962899</v>
      </c>
      <c r="I155" s="37">
        <f ca="1">IFERROR(__xludf.DUMMYFUNCTION("IMPORTRANGE(""https://docs.google.com/spreadsheets/d/1TIioSZ1nkrNo7fXNL_Pl8Yn36hHqDPS8O9jJQOqTQgg"", ""Finance Nightly Processing 2019!W37:W37"")"),0.24443287037037)</f>
        <v>0.24443287037037001</v>
      </c>
      <c r="J155" s="11">
        <f t="shared" ca="1" si="1"/>
        <v>471.98333333333284</v>
      </c>
      <c r="K155" s="12"/>
      <c r="L155" s="12" t="s">
        <v>32</v>
      </c>
      <c r="M155" s="17" t="s">
        <v>122</v>
      </c>
      <c r="N155" s="12" t="s">
        <v>41</v>
      </c>
    </row>
    <row r="156" spans="1:14">
      <c r="A156" s="7">
        <v>43500</v>
      </c>
      <c r="B156" s="8" t="s">
        <v>14</v>
      </c>
      <c r="C156" s="9" t="str">
        <f>VLOOKUP(A156,[1]Table!A:B,2,FALSE)</f>
        <v>P6 W3</v>
      </c>
      <c r="D156" s="9" t="str">
        <f>VLOOKUP(A156,[1]Table!A:D,4,FALSE)</f>
        <v>Period 6</v>
      </c>
      <c r="E156" s="8" t="s">
        <v>39</v>
      </c>
      <c r="F156" s="9">
        <v>0.91666666666666663</v>
      </c>
      <c r="G156" s="37">
        <f ca="1">IFERROR(__xludf.DUMMYFUNCTION("IMPORTRANGE(""https://docs.google.com/spreadsheets/d/1TIioSZ1nkrNo7fXNL_Pl8Yn36hHqDPS8O9jJQOqTQgg"", ""Finance Nightly Processing 2019!R38:R38"")"),0.172916666666666)</f>
        <v>0.172916666666666</v>
      </c>
      <c r="H156" s="34">
        <f ca="1">IFERROR(__xludf.DUMMYFUNCTION("IMPORTRANGE(""https://docs.google.com/spreadsheets/d/1TIioSZ1nkrNo7fXNL_Pl8Yn36hHqDPS8O9jJQOqTQgg"", ""Finance Nightly Processing 2019!S38:S38"")"),0.186805555555555)</f>
        <v>0.186805555555555</v>
      </c>
      <c r="I156" s="37">
        <v>0.29444444444444445</v>
      </c>
      <c r="J156" s="11">
        <f t="shared" si="1"/>
        <v>544</v>
      </c>
      <c r="K156" s="12"/>
      <c r="L156" s="12" t="s">
        <v>16</v>
      </c>
      <c r="M156" s="12" t="s">
        <v>123</v>
      </c>
      <c r="N156" s="12" t="s">
        <v>68</v>
      </c>
    </row>
    <row r="157" spans="1:14">
      <c r="A157" s="7">
        <v>43501</v>
      </c>
      <c r="B157" s="8" t="s">
        <v>17</v>
      </c>
      <c r="C157" s="9" t="str">
        <f>VLOOKUP(A157,[1]Table!A:B,2,FALSE)</f>
        <v>P6 W3</v>
      </c>
      <c r="D157" s="9" t="str">
        <f>VLOOKUP(A157,[1]Table!A:D,4,FALSE)</f>
        <v>Period 6</v>
      </c>
      <c r="E157" s="8" t="s">
        <v>39</v>
      </c>
      <c r="F157" s="9">
        <v>0.91666666666666663</v>
      </c>
      <c r="G157" s="37">
        <f ca="1">IFERROR(__xludf.DUMMYFUNCTION("IMPORTRANGE(""https://docs.google.com/spreadsheets/d/1TIioSZ1nkrNo7fXNL_Pl8Yn36hHqDPS8O9jJQOqTQgg"", ""Finance Nightly Processing 2019!R39:R39"")"),0.195138888888888)</f>
        <v>0.195138888888888</v>
      </c>
      <c r="H157" s="34">
        <f ca="1">IFERROR(__xludf.DUMMYFUNCTION("IMPORTRANGE(""https://docs.google.com/spreadsheets/d/1TIioSZ1nkrNo7fXNL_Pl8Yn36hHqDPS8O9jJQOqTQgg"", ""Finance Nightly Processing 2019!S39:S39"")"),0.214583333333333)</f>
        <v>0.21458333333333299</v>
      </c>
      <c r="I157" s="37">
        <v>0.29583333333333334</v>
      </c>
      <c r="J157" s="11">
        <f t="shared" si="1"/>
        <v>546</v>
      </c>
      <c r="K157" s="12"/>
      <c r="L157" s="12" t="s">
        <v>18</v>
      </c>
      <c r="M157" s="17" t="s">
        <v>124</v>
      </c>
      <c r="N157" s="12" t="s">
        <v>68</v>
      </c>
    </row>
    <row r="158" spans="1:14">
      <c r="A158" s="7">
        <v>43502</v>
      </c>
      <c r="B158" s="8" t="s">
        <v>21</v>
      </c>
      <c r="C158" s="9" t="str">
        <f>VLOOKUP(A158,[1]Table!A:B,2,FALSE)</f>
        <v>P6 W3</v>
      </c>
      <c r="D158" s="9" t="str">
        <f>VLOOKUP(A158,[1]Table!A:D,4,FALSE)</f>
        <v>Period 6</v>
      </c>
      <c r="E158" s="8" t="s">
        <v>39</v>
      </c>
      <c r="F158" s="9">
        <v>0.91666666666666663</v>
      </c>
      <c r="G158" s="37">
        <f ca="1">IFERROR(__xludf.DUMMYFUNCTION("IMPORTRANGE(""https://docs.google.com/spreadsheets/d/1TIioSZ1nkrNo7fXNL_Pl8Yn36hHqDPS8O9jJQOqTQgg"", ""Finance Nightly Processing 2019!R40:R40"")"),0.109027777777777)</f>
        <v>0.109027777777777</v>
      </c>
      <c r="H158" s="34">
        <f ca="1">IFERROR(__xludf.DUMMYFUNCTION("IMPORTRANGE(""https://docs.google.com/spreadsheets/d/1TIioSZ1nkrNo7fXNL_Pl8Yn36hHqDPS8O9jJQOqTQgg"", ""Finance Nightly Processing 2019!S40:S40"")"),0.20625)</f>
        <v>0.20624999999999999</v>
      </c>
      <c r="I158" s="37">
        <f ca="1">IFERROR(__xludf.DUMMYFUNCTION("IMPORTRANGE(""https://docs.google.com/spreadsheets/d/1TIioSZ1nkrNo7fXNL_Pl8Yn36hHqDPS8O9jJQOqTQgg"", ""Finance Nightly Processing 2019!W40:W40"")"),0.293055555555555)</f>
        <v>0.29305555555555501</v>
      </c>
      <c r="J158" s="11">
        <f t="shared" ca="1" si="1"/>
        <v>541.99999999999932</v>
      </c>
      <c r="K158" s="12" t="s">
        <v>125</v>
      </c>
      <c r="L158" s="12" t="s">
        <v>22</v>
      </c>
      <c r="M158" s="17" t="s">
        <v>126</v>
      </c>
      <c r="N158" s="12" t="s">
        <v>49</v>
      </c>
    </row>
    <row r="159" spans="1:14">
      <c r="A159" s="7">
        <v>43503</v>
      </c>
      <c r="B159" s="8" t="s">
        <v>23</v>
      </c>
      <c r="C159" s="9" t="str">
        <f>VLOOKUP(A159,[1]Table!A:B,2,FALSE)</f>
        <v>P6 W3</v>
      </c>
      <c r="D159" s="9" t="str">
        <f>VLOOKUP(A159,[1]Table!A:D,4,FALSE)</f>
        <v>Period 6</v>
      </c>
      <c r="E159" s="8" t="s">
        <v>39</v>
      </c>
      <c r="F159" s="9">
        <v>0.91666666666666663</v>
      </c>
      <c r="G159" s="37">
        <f ca="1">IFERROR(__xludf.DUMMYFUNCTION("IMPORTRANGE(""https://docs.google.com/spreadsheets/d/1TIioSZ1nkrNo7fXNL_Pl8Yn36hHqDPS8O9jJQOqTQgg"", ""Finance Nightly Processing 2019!R41:R41"")"),0.131956018518518)</f>
        <v>0.13195601851851799</v>
      </c>
      <c r="H159" s="34">
        <f ca="1">IFERROR(__xludf.DUMMYFUNCTION("IMPORTRANGE(""https://docs.google.com/spreadsheets/d/1TIioSZ1nkrNo7fXNL_Pl8Yn36hHqDPS8O9jJQOqTQgg"", ""Finance Nightly Processing 2019!S41:S41"")"),0.162106481481481)</f>
        <v>0.16210648148148099</v>
      </c>
      <c r="I159" s="37">
        <f ca="1">IFERROR(__xludf.DUMMYFUNCTION("IMPORTRANGE(""https://docs.google.com/spreadsheets/d/1TIioSZ1nkrNo7fXNL_Pl8Yn36hHqDPS8O9jJQOqTQgg"", ""Finance Nightly Processing 2019!W41:W41"")"),0.261817129629629)</f>
        <v>0.261817129629629</v>
      </c>
      <c r="J159" s="11">
        <f t="shared" ca="1" si="1"/>
        <v>497.01666666666574</v>
      </c>
      <c r="K159" s="12"/>
      <c r="L159" s="12" t="s">
        <v>24</v>
      </c>
    </row>
    <row r="160" spans="1:14">
      <c r="A160" s="7">
        <v>43504</v>
      </c>
      <c r="B160" s="8" t="s">
        <v>25</v>
      </c>
      <c r="C160" s="9" t="str">
        <f>VLOOKUP(A160,[1]Table!A:B,2,FALSE)</f>
        <v>P6 W3</v>
      </c>
      <c r="D160" s="9" t="str">
        <f>VLOOKUP(A160,[1]Table!A:D,4,FALSE)</f>
        <v>Period 6</v>
      </c>
      <c r="E160" s="8" t="s">
        <v>39</v>
      </c>
      <c r="F160" s="9">
        <v>0.91666666666666663</v>
      </c>
      <c r="G160" s="37">
        <f ca="1">IFERROR(__xludf.DUMMYFUNCTION("IMPORTRANGE(""https://docs.google.com/spreadsheets/d/1TIioSZ1nkrNo7fXNL_Pl8Yn36hHqDPS8O9jJQOqTQgg"", ""Finance Nightly Processing 2019!R42:R42"")"),0.110636574074074)</f>
        <v>0.110636574074074</v>
      </c>
      <c r="H160" s="34">
        <f ca="1">IFERROR(__xludf.DUMMYFUNCTION("IMPORTRANGE(""https://docs.google.com/spreadsheets/d/1TIioSZ1nkrNo7fXNL_Pl8Yn36hHqDPS8O9jJQOqTQgg"", ""Finance Nightly Processing 2019!S42:S42"")"),0.129571759259259)</f>
        <v>0.12957175925925901</v>
      </c>
      <c r="I160" s="37">
        <f ca="1">IFERROR(__xludf.DUMMYFUNCTION("IMPORTRANGE(""https://docs.google.com/spreadsheets/d/1TIioSZ1nkrNo7fXNL_Pl8Yn36hHqDPS8O9jJQOqTQgg"", ""Finance Nightly Processing 2019!W42:W42"")"),0.236041666666666)</f>
        <v>0.23604166666666601</v>
      </c>
      <c r="J160" s="11">
        <f t="shared" ca="1" si="1"/>
        <v>459.89999999999912</v>
      </c>
      <c r="K160" s="12"/>
      <c r="L160" s="12" t="s">
        <v>26</v>
      </c>
    </row>
    <row r="161" spans="1:14">
      <c r="A161" s="7">
        <v>43505</v>
      </c>
      <c r="B161" s="8" t="s">
        <v>29</v>
      </c>
      <c r="C161" s="9" t="str">
        <f>VLOOKUP(A161,[1]Table!A:B,2,FALSE)</f>
        <v>P6 W3</v>
      </c>
      <c r="D161" s="9" t="str">
        <f>VLOOKUP(A161,[1]Table!A:D,4,FALSE)</f>
        <v>Period 6</v>
      </c>
      <c r="E161" s="8" t="s">
        <v>39</v>
      </c>
      <c r="F161" s="9">
        <v>0.91666666666666663</v>
      </c>
      <c r="G161" s="37">
        <f ca="1">IFERROR(__xludf.DUMMYFUNCTION("IMPORTRANGE(""https://docs.google.com/spreadsheets/d/1TIioSZ1nkrNo7fXNL_Pl8Yn36hHqDPS8O9jJQOqTQgg"", ""Finance Nightly Processing 2019!R43:R43"")"),0.106793981481481)</f>
        <v>0.106793981481481</v>
      </c>
      <c r="H161" s="34">
        <f ca="1">IFERROR(__xludf.DUMMYFUNCTION("IMPORTRANGE(""https://docs.google.com/spreadsheets/d/1TIioSZ1nkrNo7fXNL_Pl8Yn36hHqDPS8O9jJQOqTQgg"", ""Finance Nightly Processing 2019!S43:S43"")"),0.119560185185185)</f>
        <v>0.11956018518518501</v>
      </c>
      <c r="I161" s="37">
        <f ca="1">IFERROR(__xludf.DUMMYFUNCTION("IMPORTRANGE(""https://docs.google.com/spreadsheets/d/1TIioSZ1nkrNo7fXNL_Pl8Yn36hHqDPS8O9jJQOqTQgg"", ""Finance Nightly Processing 2019!W43:W43"")"),0.23074074074074)</f>
        <v>0.23074074074074</v>
      </c>
      <c r="J161" s="11">
        <f t="shared" ca="1" si="1"/>
        <v>452.26666666666569</v>
      </c>
      <c r="K161" s="12"/>
      <c r="L161" s="12" t="s">
        <v>30</v>
      </c>
    </row>
    <row r="162" spans="1:14">
      <c r="A162" s="7">
        <v>43506</v>
      </c>
      <c r="B162" s="8" t="s">
        <v>31</v>
      </c>
      <c r="C162" s="9" t="str">
        <f>VLOOKUP(A162,[1]Table!A:B,2,FALSE)</f>
        <v>P6 W3</v>
      </c>
      <c r="D162" s="9" t="str">
        <f>VLOOKUP(A162,[1]Table!A:D,4,FALSE)</f>
        <v>Period 6</v>
      </c>
      <c r="E162" s="8" t="s">
        <v>39</v>
      </c>
      <c r="F162" s="9">
        <v>0.91666666666666663</v>
      </c>
      <c r="G162" s="37">
        <f ca="1">IFERROR(__xludf.DUMMYFUNCTION("IMPORTRANGE(""https://docs.google.com/spreadsheets/d/1TIioSZ1nkrNo7fXNL_Pl8Yn36hHqDPS8O9jJQOqTQgg"", ""Finance Nightly Processing 2019!R44:R44"")"),0.13755787037037)</f>
        <v>0.13755787037037001</v>
      </c>
      <c r="H162" s="34">
        <f ca="1">IFERROR(__xludf.DUMMYFUNCTION("IMPORTRANGE(""https://docs.google.com/spreadsheets/d/1TIioSZ1nkrNo7fXNL_Pl8Yn36hHqDPS8O9jJQOqTQgg"", ""Finance Nightly Processing 2019!S44:S44"")"),0.167164351851851)</f>
        <v>0.167164351851851</v>
      </c>
      <c r="I162" s="37">
        <f ca="1">IFERROR(__xludf.DUMMYFUNCTION("IMPORTRANGE(""https://docs.google.com/spreadsheets/d/1TIioSZ1nkrNo7fXNL_Pl8Yn36hHqDPS8O9jJQOqTQgg"", ""Finance Nightly Processing 2019!W44:W44"")"),0.243587962962962)</f>
        <v>0.24358796296296201</v>
      </c>
      <c r="J162" s="11">
        <f t="shared" ca="1" si="1"/>
        <v>470.7666666666654</v>
      </c>
      <c r="K162" s="12"/>
      <c r="L162" s="12" t="s">
        <v>32</v>
      </c>
    </row>
    <row r="163" spans="1:14">
      <c r="A163" s="7">
        <v>43507</v>
      </c>
      <c r="B163" s="8" t="s">
        <v>14</v>
      </c>
      <c r="C163" s="9" t="str">
        <f>VLOOKUP(A163,[1]Table!A:B,2,FALSE)</f>
        <v>P6 W4</v>
      </c>
      <c r="D163" s="9" t="str">
        <f>VLOOKUP(A163,[1]Table!A:D,4,FALSE)</f>
        <v>Period 6</v>
      </c>
      <c r="E163" s="8" t="s">
        <v>47</v>
      </c>
      <c r="F163" s="9">
        <v>0.91666666666666663</v>
      </c>
      <c r="G163" s="37">
        <f ca="1">IFERROR(__xludf.DUMMYFUNCTION("IMPORTRANGE(""https://docs.google.com/spreadsheets/d/1TIioSZ1nkrNo7fXNL_Pl8Yn36hHqDPS8O9jJQOqTQgg"", ""Finance Nightly Processing 2019!R45:R45"")"),0.109456018518518)</f>
        <v>0.10945601851851799</v>
      </c>
      <c r="H163" s="34">
        <f ca="1">IFERROR(__xludf.DUMMYFUNCTION("IMPORTRANGE(""https://docs.google.com/spreadsheets/d/1TIioSZ1nkrNo7fXNL_Pl8Yn36hHqDPS8O9jJQOqTQgg"", ""Finance Nightly Processing 2019!S45:S45"")"),0.139236111111111)</f>
        <v>0.13923611111111101</v>
      </c>
      <c r="I163" s="37">
        <f ca="1">IFERROR(__xludf.DUMMYFUNCTION("IMPORTRANGE(""https://docs.google.com/spreadsheets/d/1TIioSZ1nkrNo7fXNL_Pl8Yn36hHqDPS8O9jJQOqTQgg"", ""Finance Nightly Processing 2019!W45:W45"")"),0.2375)</f>
        <v>0.23749999999999999</v>
      </c>
      <c r="J163" s="11">
        <f t="shared" ca="1" si="1"/>
        <v>461.99999999999994</v>
      </c>
      <c r="K163" s="12"/>
      <c r="L163" s="12" t="s">
        <v>16</v>
      </c>
    </row>
    <row r="164" spans="1:14">
      <c r="A164" s="7">
        <v>43508</v>
      </c>
      <c r="B164" s="8" t="s">
        <v>17</v>
      </c>
      <c r="C164" s="9" t="str">
        <f>VLOOKUP(A164,[1]Table!A:B,2,FALSE)</f>
        <v>P6 W4</v>
      </c>
      <c r="D164" s="9" t="str">
        <f>VLOOKUP(A164,[1]Table!A:D,4,FALSE)</f>
        <v>Period 6</v>
      </c>
      <c r="E164" s="8" t="s">
        <v>47</v>
      </c>
      <c r="F164" s="9">
        <v>0.91666666666666663</v>
      </c>
      <c r="G164" s="37">
        <f ca="1">IFERROR(__xludf.DUMMYFUNCTION("IMPORTRANGE(""https://docs.google.com/spreadsheets/d/1TIioSZ1nkrNo7fXNL_Pl8Yn36hHqDPS8O9jJQOqTQgg"", ""Finance Nightly Processing 2019!R46:R46"")"),0.0895833333333333)</f>
        <v>8.9583333333333307E-2</v>
      </c>
      <c r="H164" s="34">
        <f ca="1">IFERROR(__xludf.DUMMYFUNCTION("IMPORTRANGE(""https://docs.google.com/spreadsheets/d/1TIioSZ1nkrNo7fXNL_Pl8Yn36hHqDPS8O9jJQOqTQgg"", ""Finance Nightly Processing 2019!S46:S46"")"),0.119444444444444)</f>
        <v>0.11944444444444401</v>
      </c>
      <c r="I164" s="37">
        <f ca="1">IFERROR(__xludf.DUMMYFUNCTION("IMPORTRANGE(""https://docs.google.com/spreadsheets/d/1TIioSZ1nkrNo7fXNL_Pl8Yn36hHqDPS8O9jJQOqTQgg"", ""Finance Nightly Processing 2019!W46:W46"")"),0.238888888888888)</f>
        <v>0.23888888888888801</v>
      </c>
      <c r="J164" s="11">
        <f t="shared" ca="1" si="1"/>
        <v>463.99999999999881</v>
      </c>
      <c r="K164" s="12"/>
      <c r="L164" s="12" t="s">
        <v>18</v>
      </c>
    </row>
    <row r="165" spans="1:14">
      <c r="A165" s="7">
        <v>43509</v>
      </c>
      <c r="B165" s="8" t="s">
        <v>21</v>
      </c>
      <c r="C165" s="9" t="str">
        <f>VLOOKUP(A165,[1]Table!A:B,2,FALSE)</f>
        <v>P6 W4</v>
      </c>
      <c r="D165" s="9" t="str">
        <f>VLOOKUP(A165,[1]Table!A:D,4,FALSE)</f>
        <v>Period 6</v>
      </c>
      <c r="E165" s="8" t="s">
        <v>47</v>
      </c>
      <c r="F165" s="9">
        <v>0.91666666666666663</v>
      </c>
      <c r="G165" s="37">
        <f ca="1">IFERROR(__xludf.DUMMYFUNCTION("IMPORTRANGE(""https://docs.google.com/spreadsheets/d/1TIioSZ1nkrNo7fXNL_Pl8Yn36hHqDPS8O9jJQOqTQgg"", ""Finance Nightly Processing 2019!R47:R47"")"),0.145833333333333)</f>
        <v>0.14583333333333301</v>
      </c>
      <c r="H165" s="34">
        <f ca="1">IFERROR(__xludf.DUMMYFUNCTION("IMPORTRANGE(""https://docs.google.com/spreadsheets/d/1TIioSZ1nkrNo7fXNL_Pl8Yn36hHqDPS8O9jJQOqTQgg"", ""Finance Nightly Processing 2019!S47:S47"")"),0.192361111111111)</f>
        <v>0.19236111111111101</v>
      </c>
      <c r="I165" s="37">
        <f ca="1">IFERROR(__xludf.DUMMYFUNCTION("IMPORTRANGE(""https://docs.google.com/spreadsheets/d/1TIioSZ1nkrNo7fXNL_Pl8Yn36hHqDPS8O9jJQOqTQgg"", ""Finance Nightly Processing 2019!W47:W47"")"),0.279270833333333)</f>
        <v>0.27927083333333302</v>
      </c>
      <c r="J165" s="11">
        <f t="shared" ca="1" si="1"/>
        <v>522.14999999999964</v>
      </c>
      <c r="K165" s="12"/>
      <c r="L165" s="12" t="s">
        <v>22</v>
      </c>
    </row>
    <row r="166" spans="1:14">
      <c r="A166" s="7">
        <v>43510</v>
      </c>
      <c r="B166" s="8" t="s">
        <v>23</v>
      </c>
      <c r="C166" s="9" t="str">
        <f>VLOOKUP(A166,[1]Table!A:B,2,FALSE)</f>
        <v>P6 W4</v>
      </c>
      <c r="D166" s="9" t="str">
        <f>VLOOKUP(A166,[1]Table!A:D,4,FALSE)</f>
        <v>Period 6</v>
      </c>
      <c r="E166" s="8" t="s">
        <v>47</v>
      </c>
      <c r="F166" s="9">
        <v>0.91666666666666663</v>
      </c>
      <c r="G166" s="37">
        <f ca="1">IFERROR(__xludf.DUMMYFUNCTION("IMPORTRANGE(""https://docs.google.com/spreadsheets/d/1TIioSZ1nkrNo7fXNL_Pl8Yn36hHqDPS8O9jJQOqTQgg"", ""Finance Nightly Processing 2019!R48:R48"")"),0.105787037037037)</f>
        <v>0.105787037037037</v>
      </c>
      <c r="H166" s="34">
        <f ca="1">IFERROR(__xludf.DUMMYFUNCTION("IMPORTRANGE(""https://docs.google.com/spreadsheets/d/1TIioSZ1nkrNo7fXNL_Pl8Yn36hHqDPS8O9jJQOqTQgg"", ""Finance Nightly Processing 2019!S48:S48"")"),0.141840277777777)</f>
        <v>0.141840277777777</v>
      </c>
      <c r="I166" s="37">
        <f ca="1">IFERROR(__xludf.DUMMYFUNCTION("IMPORTRANGE(""https://docs.google.com/spreadsheets/d/1TIioSZ1nkrNo7fXNL_Pl8Yn36hHqDPS8O9jJQOqTQgg"", ""Finance Nightly Processing 2019!W48:W48"")"),0.254224537037037)</f>
        <v>0.25422453703703701</v>
      </c>
      <c r="J166" s="11">
        <f t="shared" ca="1" si="1"/>
        <v>486.08333333333326</v>
      </c>
      <c r="K166" s="12"/>
      <c r="L166" s="12" t="s">
        <v>24</v>
      </c>
    </row>
    <row r="167" spans="1:14">
      <c r="A167" s="7">
        <v>43511</v>
      </c>
      <c r="B167" s="8" t="s">
        <v>25</v>
      </c>
      <c r="C167" s="9" t="str">
        <f>VLOOKUP(A167,[1]Table!A:B,2,FALSE)</f>
        <v>P6 W4</v>
      </c>
      <c r="D167" s="9" t="str">
        <f>VLOOKUP(A167,[1]Table!A:D,4,FALSE)</f>
        <v>Period 6</v>
      </c>
      <c r="E167" s="8" t="s">
        <v>47</v>
      </c>
      <c r="F167" s="9">
        <v>0.91666666666666663</v>
      </c>
      <c r="G167" s="37">
        <f ca="1">IFERROR(__xludf.DUMMYFUNCTION("IMPORTRANGE(""https://docs.google.com/spreadsheets/d/1TIioSZ1nkrNo7fXNL_Pl8Yn36hHqDPS8O9jJQOqTQgg"", ""Finance Nightly Processing 2019!R49:R49"")"),0.0934953703703703)</f>
        <v>9.3495370370370298E-2</v>
      </c>
      <c r="H167" s="34">
        <f ca="1">IFERROR(__xludf.DUMMYFUNCTION("IMPORTRANGE(""https://docs.google.com/spreadsheets/d/1TIioSZ1nkrNo7fXNL_Pl8Yn36hHqDPS8O9jJQOqTQgg"", ""Finance Nightly Processing 2019!S49:S49"")"),0.112337962962962)</f>
        <v>0.112337962962962</v>
      </c>
      <c r="I167" s="37">
        <f ca="1">IFERROR(__xludf.DUMMYFUNCTION("IMPORTRANGE(""https://docs.google.com/spreadsheets/d/1TIioSZ1nkrNo7fXNL_Pl8Yn36hHqDPS8O9jJQOqTQgg"", ""Finance Nightly Processing 2019!W49:W49"")"),0.249340277777777)</f>
        <v>0.24934027777777701</v>
      </c>
      <c r="J167" s="11">
        <f t="shared" ca="1" si="1"/>
        <v>479.04999999999893</v>
      </c>
      <c r="L167" s="12" t="s">
        <v>26</v>
      </c>
    </row>
    <row r="168" spans="1:14">
      <c r="A168" s="7">
        <v>43512</v>
      </c>
      <c r="B168" s="8" t="s">
        <v>29</v>
      </c>
      <c r="C168" s="9" t="str">
        <f>VLOOKUP(A168,[1]Table!A:B,2,FALSE)</f>
        <v>P6 W4</v>
      </c>
      <c r="D168" s="9" t="str">
        <f>VLOOKUP(A168,[1]Table!A:D,4,FALSE)</f>
        <v>Period 6</v>
      </c>
      <c r="E168" s="8" t="s">
        <v>47</v>
      </c>
      <c r="F168" s="9">
        <v>0.91666666666666663</v>
      </c>
      <c r="G168" s="37">
        <f ca="1">IFERROR(__xludf.DUMMYFUNCTION("IMPORTRANGE(""https://docs.google.com/spreadsheets/d/1TIioSZ1nkrNo7fXNL_Pl8Yn36hHqDPS8O9jJQOqTQgg"", ""Finance Nightly Processing 2019!R50:R50"")"),0.147638888888888)</f>
        <v>0.14763888888888799</v>
      </c>
      <c r="H168" s="34">
        <f ca="1">IFERROR(__xludf.DUMMYFUNCTION("IMPORTRANGE(""https://docs.google.com/spreadsheets/d/1TIioSZ1nkrNo7fXNL_Pl8Yn36hHqDPS8O9jJQOqTQgg"", ""Finance Nightly Processing 2019!S50:S50"")"),0.166504629629629)</f>
        <v>0.166504629629629</v>
      </c>
      <c r="I168" s="37">
        <f ca="1">IFERROR(__xludf.DUMMYFUNCTION("IMPORTRANGE(""https://docs.google.com/spreadsheets/d/1TIioSZ1nkrNo7fXNL_Pl8Yn36hHqDPS8O9jJQOqTQgg"", ""Finance Nightly Processing 2019!W50:W50"")"),0.270185185185185)</f>
        <v>0.27018518518518497</v>
      </c>
      <c r="J168" s="11">
        <f t="shared" ca="1" si="1"/>
        <v>509.06666666666644</v>
      </c>
      <c r="L168" s="12" t="s">
        <v>30</v>
      </c>
      <c r="M168" s="12" t="s">
        <v>127</v>
      </c>
      <c r="N168" s="45" t="s">
        <v>128</v>
      </c>
    </row>
    <row r="169" spans="1:14">
      <c r="A169" s="46">
        <v>43513</v>
      </c>
      <c r="B169" s="47" t="s">
        <v>31</v>
      </c>
      <c r="C169" s="48" t="str">
        <f>VLOOKUP(A169,[1]Table!A:B,2,FALSE)</f>
        <v>P6 W4</v>
      </c>
      <c r="D169" s="48" t="str">
        <f>VLOOKUP(A169,[1]Table!A:D,4,FALSE)</f>
        <v>Period 6</v>
      </c>
      <c r="E169" s="8" t="s">
        <v>47</v>
      </c>
      <c r="F169" s="48">
        <v>0.91666666666666663</v>
      </c>
      <c r="G169" s="37">
        <f ca="1">IFERROR(__xludf.DUMMYFUNCTION("IMPORTRANGE(""https://docs.google.com/spreadsheets/d/1TIioSZ1nkrNo7fXNL_Pl8Yn36hHqDPS8O9jJQOqTQgg"", ""Finance Nightly Processing 2019!R51:R51"")"),0.169444444444444)</f>
        <v>0.16944444444444401</v>
      </c>
      <c r="H169" s="34">
        <f ca="1">IFERROR(__xludf.DUMMYFUNCTION("IMPORTRANGE(""https://docs.google.com/spreadsheets/d/1TIioSZ1nkrNo7fXNL_Pl8Yn36hHqDPS8O9jJQOqTQgg"", ""Finance Nightly Processing 2019!S51:S51"")"),0.209027777777777)</f>
        <v>0.20902777777777701</v>
      </c>
      <c r="I169" s="37">
        <f ca="1">IFERROR(__xludf.DUMMYFUNCTION("IMPORTRANGE(""https://docs.google.com/spreadsheets/d/1TIioSZ1nkrNo7fXNL_Pl8Yn36hHqDPS8O9jJQOqTQgg"", ""Finance Nightly Processing 2019!W51:W51"")"),0.275)</f>
        <v>0.27500000000000002</v>
      </c>
      <c r="J169" s="11">
        <f t="shared" ca="1" si="1"/>
        <v>516.00000000000011</v>
      </c>
      <c r="L169" s="12" t="s">
        <v>32</v>
      </c>
      <c r="M169" s="17" t="s">
        <v>129</v>
      </c>
      <c r="N169" s="12" t="s">
        <v>20</v>
      </c>
    </row>
    <row r="170" spans="1:14">
      <c r="A170" s="7">
        <v>43514</v>
      </c>
      <c r="B170" s="8" t="s">
        <v>14</v>
      </c>
      <c r="C170" s="9" t="str">
        <f>VLOOKUP(A170,[1]Table!A:B,2,FALSE)</f>
        <v>P7 W1</v>
      </c>
      <c r="D170" s="9" t="str">
        <f>VLOOKUP(A170,[1]Table!A:D,4,FALSE)</f>
        <v>Period 7</v>
      </c>
      <c r="E170" s="8" t="s">
        <v>15</v>
      </c>
      <c r="F170" s="9">
        <v>0.91666666666666663</v>
      </c>
      <c r="G170" s="37">
        <f ca="1">IFERROR(__xludf.DUMMYFUNCTION("IMPORTRANGE(""https://docs.google.com/spreadsheets/d/1TIioSZ1nkrNo7fXNL_Pl8Yn36hHqDPS8O9jJQOqTQgg"", ""Finance Nightly Processing 2019!R52:R52"")"),0.120833333333333)</f>
        <v>0.120833333333333</v>
      </c>
      <c r="H170" s="34">
        <f ca="1">IFERROR(__xludf.DUMMYFUNCTION("IMPORTRANGE(""https://docs.google.com/spreadsheets/d/1TIioSZ1nkrNo7fXNL_Pl8Yn36hHqDPS8O9jJQOqTQgg"", ""Finance Nightly Processing 2019!S52:S52"")"),0.160416666666666)</f>
        <v>0.16041666666666601</v>
      </c>
      <c r="I170" s="37">
        <f ca="1">IFERROR(__xludf.DUMMYFUNCTION("IMPORTRANGE(""https://docs.google.com/spreadsheets/d/1TIioSZ1nkrNo7fXNL_Pl8Yn36hHqDPS8O9jJQOqTQgg"", ""Finance Nightly Processing 2019!W52:W52"")"),0.278472222222222)</f>
        <v>0.27847222222222201</v>
      </c>
      <c r="J170" s="11">
        <f t="shared" ca="1" si="1"/>
        <v>520.99999999999977</v>
      </c>
      <c r="L170" s="12" t="s">
        <v>16</v>
      </c>
      <c r="M170" s="12" t="s">
        <v>130</v>
      </c>
      <c r="N170" s="12" t="s">
        <v>41</v>
      </c>
    </row>
    <row r="171" spans="1:14">
      <c r="A171" s="7">
        <v>43515</v>
      </c>
      <c r="B171" s="8" t="s">
        <v>17</v>
      </c>
      <c r="C171" s="9" t="str">
        <f>VLOOKUP(A171,[1]Table!A:B,2,FALSE)</f>
        <v>P7 W1</v>
      </c>
      <c r="D171" s="9" t="str">
        <f>VLOOKUP(A171,[1]Table!A:D,4,FALSE)</f>
        <v>Period 7</v>
      </c>
      <c r="E171" s="8" t="s">
        <v>15</v>
      </c>
      <c r="F171" s="9">
        <v>0.91666666666666663</v>
      </c>
      <c r="G171" s="37">
        <f ca="1">IFERROR(__xludf.DUMMYFUNCTION("IMPORTRANGE(""https://docs.google.com/spreadsheets/d/1TIioSZ1nkrNo7fXNL_Pl8Yn36hHqDPS8O9jJQOqTQgg"", ""Finance Nightly Processing 2019!R53:R53"")"),0.0868055555555555)</f>
        <v>8.6805555555555497E-2</v>
      </c>
      <c r="H171" s="34">
        <f ca="1">IFERROR(__xludf.DUMMYFUNCTION("IMPORTRANGE(""https://docs.google.com/spreadsheets/d/1TIioSZ1nkrNo7fXNL_Pl8Yn36hHqDPS8O9jJQOqTQgg"", ""Finance Nightly Processing 2019!S53:S53"")"),0.104166666666666)</f>
        <v>0.10416666666666601</v>
      </c>
      <c r="I171" s="37">
        <f ca="1">IFERROR(__xludf.DUMMYFUNCTION("IMPORTRANGE(""https://docs.google.com/spreadsheets/d/1TIioSZ1nkrNo7fXNL_Pl8Yn36hHqDPS8O9jJQOqTQgg"", ""Finance Nightly Processing 2019!W53:W53"")"),0.247916666666666)</f>
        <v>0.24791666666666601</v>
      </c>
      <c r="J171" s="11">
        <f t="shared" ca="1" si="1"/>
        <v>476.99999999999909</v>
      </c>
      <c r="L171" s="12" t="s">
        <v>18</v>
      </c>
      <c r="M171" s="12" t="s">
        <v>131</v>
      </c>
      <c r="N171" s="12" t="s">
        <v>41</v>
      </c>
    </row>
    <row r="172" spans="1:14">
      <c r="A172" s="7">
        <v>43516</v>
      </c>
      <c r="B172" s="8" t="s">
        <v>21</v>
      </c>
      <c r="C172" s="9" t="str">
        <f>VLOOKUP(A172,[1]Table!A:B,2,FALSE)</f>
        <v>P7 W1</v>
      </c>
      <c r="D172" s="9" t="str">
        <f>VLOOKUP(A172,[1]Table!A:D,4,FALSE)</f>
        <v>Period 7</v>
      </c>
      <c r="E172" s="8" t="s">
        <v>15</v>
      </c>
      <c r="F172" s="9">
        <v>0.91666666666666663</v>
      </c>
      <c r="G172" s="37">
        <f ca="1">IFERROR(__xludf.DUMMYFUNCTION("IMPORTRANGE(""https://docs.google.com/spreadsheets/d/1TIioSZ1nkrNo7fXNL_Pl8Yn36hHqDPS8O9jJQOqTQgg"", ""Finance Nightly Processing 2019!R54:R54"")"),0.109918981481481)</f>
        <v>0.10991898148148101</v>
      </c>
      <c r="H172" s="34">
        <f ca="1">IFERROR(__xludf.DUMMYFUNCTION("IMPORTRANGE(""https://docs.google.com/spreadsheets/d/1TIioSZ1nkrNo7fXNL_Pl8Yn36hHqDPS8O9jJQOqTQgg"", ""Finance Nightly Processing 2019!S54:S54"")"),0.148761574074074)</f>
        <v>0.148761574074074</v>
      </c>
      <c r="I172" s="37">
        <f ca="1">IFERROR(__xludf.DUMMYFUNCTION("IMPORTRANGE(""https://docs.google.com/spreadsheets/d/1TIioSZ1nkrNo7fXNL_Pl8Yn36hHqDPS8O9jJQOqTQgg"", ""Finance Nightly Processing 2019!W54:W54"")"),0.279861111111111)</f>
        <v>0.27986111111111101</v>
      </c>
      <c r="J172" s="11">
        <f t="shared" ca="1" si="1"/>
        <v>522.99999999999989</v>
      </c>
      <c r="L172" s="12" t="s">
        <v>22</v>
      </c>
      <c r="M172" s="17" t="s">
        <v>132</v>
      </c>
      <c r="N172" s="12" t="s">
        <v>133</v>
      </c>
    </row>
    <row r="173" spans="1:14">
      <c r="A173" s="7">
        <v>43517</v>
      </c>
      <c r="B173" s="8" t="s">
        <v>23</v>
      </c>
      <c r="C173" s="9" t="str">
        <f>VLOOKUP(A173,[1]Table!A:B,2,FALSE)</f>
        <v>P7 W1</v>
      </c>
      <c r="D173" s="9" t="str">
        <f>VLOOKUP(A173,[1]Table!A:D,4,FALSE)</f>
        <v>Period 7</v>
      </c>
      <c r="E173" s="8" t="s">
        <v>15</v>
      </c>
      <c r="F173" s="9">
        <v>0.91666666666666663</v>
      </c>
      <c r="G173" s="37">
        <f ca="1">IFERROR(__xludf.DUMMYFUNCTION("IMPORTRANGE(""https://docs.google.com/spreadsheets/d/1TIioSZ1nkrNo7fXNL_Pl8Yn36hHqDPS8O9jJQOqTQgg"", ""Finance Nightly Processing 2019!R55:R55"")"),0.102372685185185)</f>
        <v>0.102372685185185</v>
      </c>
      <c r="H173" s="34">
        <f ca="1">IFERROR(__xludf.DUMMYFUNCTION("IMPORTRANGE(""https://docs.google.com/spreadsheets/d/1TIioSZ1nkrNo7fXNL_Pl8Yn36hHqDPS8O9jJQOqTQgg"", ""Finance Nightly Processing 2019!S55:S55"")"),0.132268518518518)</f>
        <v>0.13226851851851801</v>
      </c>
      <c r="I173" s="37">
        <f ca="1">IFERROR(__xludf.DUMMYFUNCTION("IMPORTRANGE(""https://docs.google.com/spreadsheets/d/1TIioSZ1nkrNo7fXNL_Pl8Yn36hHqDPS8O9jJQOqTQgg"", ""Finance Nightly Processing 2019!W55:W55"")"),0.3875)</f>
        <v>0.38750000000000001</v>
      </c>
      <c r="J173" s="11">
        <f t="shared" ca="1" si="1"/>
        <v>678.00000000000011</v>
      </c>
      <c r="L173" s="12" t="s">
        <v>24</v>
      </c>
      <c r="M173" s="12" t="s">
        <v>134</v>
      </c>
      <c r="N173" s="12" t="s">
        <v>135</v>
      </c>
    </row>
    <row r="174" spans="1:14">
      <c r="A174" s="7">
        <v>43518</v>
      </c>
      <c r="B174" s="8" t="s">
        <v>25</v>
      </c>
      <c r="C174" s="9" t="str">
        <f>VLOOKUP(A174,[1]Table!A:B,2,FALSE)</f>
        <v>P7 W1</v>
      </c>
      <c r="D174" s="9" t="str">
        <f>VLOOKUP(A174,[1]Table!A:D,4,FALSE)</f>
        <v>Period 7</v>
      </c>
      <c r="E174" s="8" t="s">
        <v>15</v>
      </c>
      <c r="F174" s="9">
        <v>0.91666666666666663</v>
      </c>
      <c r="G174" s="37">
        <f ca="1">IFERROR(__xludf.DUMMYFUNCTION("IMPORTRANGE(""https://docs.google.com/spreadsheets/d/1TIioSZ1nkrNo7fXNL_Pl8Yn36hHqDPS8O9jJQOqTQgg"", ""Finance Nightly Processing 2019!R56:R56"")"),0.0882175925925926)</f>
        <v>8.8217592592592597E-2</v>
      </c>
      <c r="H174" s="34">
        <f ca="1">IFERROR(__xludf.DUMMYFUNCTION("IMPORTRANGE(""https://docs.google.com/spreadsheets/d/1TIioSZ1nkrNo7fXNL_Pl8Yn36hHqDPS8O9jJQOqTQgg"", ""Finance Nightly Processing 2019!S56:S56"")"),0.130717592592592)</f>
        <v>0.130717592592592</v>
      </c>
      <c r="I174" s="37">
        <f ca="1">IFERROR(__xludf.DUMMYFUNCTION("IMPORTRANGE(""https://docs.google.com/spreadsheets/d/1TIioSZ1nkrNo7fXNL_Pl8Yn36hHqDPS8O9jJQOqTQgg"", ""Finance Nightly Processing 2019!W56:W56"")"),0.237268518518518)</f>
        <v>0.23726851851851799</v>
      </c>
      <c r="J174" s="11">
        <f t="shared" ca="1" si="1"/>
        <v>461.66666666666606</v>
      </c>
      <c r="L174" s="12" t="s">
        <v>26</v>
      </c>
    </row>
    <row r="175" spans="1:14">
      <c r="A175" s="7">
        <v>43519</v>
      </c>
      <c r="B175" s="8" t="s">
        <v>29</v>
      </c>
      <c r="C175" s="9" t="str">
        <f>VLOOKUP(A175,[1]Table!A:B,2,FALSE)</f>
        <v>P7 W1</v>
      </c>
      <c r="D175" s="9" t="str">
        <f>VLOOKUP(A175,[1]Table!A:D,4,FALSE)</f>
        <v>Period 7</v>
      </c>
      <c r="E175" s="8" t="s">
        <v>15</v>
      </c>
      <c r="F175" s="9">
        <v>0.91666666666666663</v>
      </c>
      <c r="G175" s="37">
        <f ca="1">IFERROR(__xludf.DUMMYFUNCTION("IMPORTRANGE(""https://docs.google.com/spreadsheets/d/1TIioSZ1nkrNo7fXNL_Pl8Yn36hHqDPS8O9jJQOqTQgg"", ""Finance Nightly Processing 2019!R57:R57"")"),0.1090625)</f>
        <v>0.10906250000000001</v>
      </c>
      <c r="H175" s="34">
        <f ca="1">IFERROR(__xludf.DUMMYFUNCTION("IMPORTRANGE(""https://docs.google.com/spreadsheets/d/1TIioSZ1nkrNo7fXNL_Pl8Yn36hHqDPS8O9jJQOqTQgg"", ""Finance Nightly Processing 2019!S57:S57"")"),0.219756944444444)</f>
        <v>0.21975694444444399</v>
      </c>
      <c r="I175" s="37">
        <f ca="1">IFERROR(__xludf.DUMMYFUNCTION("IMPORTRANGE(""https://docs.google.com/spreadsheets/d/1TIioSZ1nkrNo7fXNL_Pl8Yn36hHqDPS8O9jJQOqTQgg"", ""Finance Nightly Processing 2019!W57:W57"")"),0.310416666666666)</f>
        <v>0.31041666666666601</v>
      </c>
      <c r="J175" s="11">
        <f t="shared" ca="1" si="1"/>
        <v>566.99999999999909</v>
      </c>
      <c r="L175" s="12" t="s">
        <v>30</v>
      </c>
      <c r="M175" s="12" t="s">
        <v>136</v>
      </c>
      <c r="N175" s="12" t="s">
        <v>136</v>
      </c>
    </row>
    <row r="176" spans="1:14">
      <c r="A176" s="7">
        <v>43520</v>
      </c>
      <c r="B176" s="8" t="s">
        <v>31</v>
      </c>
      <c r="C176" s="9" t="str">
        <f>VLOOKUP(A176,[1]Table!A:B,2,FALSE)</f>
        <v>P7 W1</v>
      </c>
      <c r="D176" s="9" t="str">
        <f>VLOOKUP(A176,[1]Table!A:D,4,FALSE)</f>
        <v>Period 7</v>
      </c>
      <c r="E176" s="8" t="s">
        <v>15</v>
      </c>
      <c r="F176" s="9">
        <v>0.91666666666666663</v>
      </c>
      <c r="G176" s="37">
        <f ca="1">IFERROR(__xludf.DUMMYFUNCTION("IMPORTRANGE(""https://docs.google.com/spreadsheets/d/1TIioSZ1nkrNo7fXNL_Pl8Yn36hHqDPS8O9jJQOqTQgg"", ""Finance Nightly Processing 2019!R58:R58"")"),0.132638888888888)</f>
        <v>0.132638888888888</v>
      </c>
      <c r="H176" s="34">
        <f ca="1">IFERROR(__xludf.DUMMYFUNCTION("IMPORTRANGE(""https://docs.google.com/spreadsheets/d/1TIioSZ1nkrNo7fXNL_Pl8Yn36hHqDPS8O9jJQOqTQgg"", ""Finance Nightly Processing 2019!S58:S58"")"),0.145833333333333)</f>
        <v>0.14583333333333301</v>
      </c>
      <c r="I176" s="37">
        <f ca="1">IFERROR(__xludf.DUMMYFUNCTION("IMPORTRANGE(""https://docs.google.com/spreadsheets/d/1TIioSZ1nkrNo7fXNL_Pl8Yn36hHqDPS8O9jJQOqTQgg"", ""Finance Nightly Processing 2019!W58:W58"")"),0.249305555555555)</f>
        <v>0.249305555555555</v>
      </c>
      <c r="J176" s="11">
        <f t="shared" ca="1" si="1"/>
        <v>478.99999999999926</v>
      </c>
      <c r="L176" s="12" t="s">
        <v>32</v>
      </c>
    </row>
    <row r="177" spans="1:14">
      <c r="A177" s="7">
        <v>43521</v>
      </c>
      <c r="B177" s="8" t="s">
        <v>14</v>
      </c>
      <c r="C177" s="9" t="str">
        <f>VLOOKUP(A177,[1]Table!A:B,2,FALSE)</f>
        <v>P7 W2</v>
      </c>
      <c r="D177" s="9" t="str">
        <f>VLOOKUP(A177,[1]Table!A:D,4,FALSE)</f>
        <v>Period 7</v>
      </c>
      <c r="E177" s="8" t="s">
        <v>33</v>
      </c>
      <c r="F177" s="9">
        <v>0.91666666666666663</v>
      </c>
      <c r="G177" s="37">
        <f ca="1">IFERROR(__xludf.DUMMYFUNCTION("IMPORTRANGE(""https://docs.google.com/spreadsheets/d/1TIioSZ1nkrNo7fXNL_Pl8Yn36hHqDPS8O9jJQOqTQgg"", ""Finance Nightly Processing 2019!R59:R59"")"),0.13125)</f>
        <v>0.13125000000000001</v>
      </c>
      <c r="H177" s="34">
        <f ca="1">IFERROR(__xludf.DUMMYFUNCTION("IMPORTRANGE(""https://docs.google.com/spreadsheets/d/1TIioSZ1nkrNo7fXNL_Pl8Yn36hHqDPS8O9jJQOqTQgg"", ""Finance Nightly Processing 2019!S59:S59"")"),0.153472222222222)</f>
        <v>0.15347222222222201</v>
      </c>
      <c r="I177" s="37">
        <f ca="1">IFERROR(__xludf.DUMMYFUNCTION("IMPORTRANGE(""https://docs.google.com/spreadsheets/d/1TIioSZ1nkrNo7fXNL_Pl8Yn36hHqDPS8O9jJQOqTQgg"", ""Finance Nightly Processing 2019!W59:W59"")"),0.24375)</f>
        <v>0.24374999999999999</v>
      </c>
      <c r="J177" s="11">
        <f t="shared" ca="1" si="1"/>
        <v>471.00000000000011</v>
      </c>
      <c r="L177" s="12" t="s">
        <v>16</v>
      </c>
    </row>
    <row r="178" spans="1:14">
      <c r="A178" s="7">
        <v>43522</v>
      </c>
      <c r="B178" s="8" t="s">
        <v>17</v>
      </c>
      <c r="C178" s="9" t="str">
        <f>VLOOKUP(A178,[1]Table!A:B,2,FALSE)</f>
        <v>P7 W2</v>
      </c>
      <c r="D178" s="9" t="str">
        <f>VLOOKUP(A178,[1]Table!A:D,4,FALSE)</f>
        <v>Period 7</v>
      </c>
      <c r="E178" s="8" t="s">
        <v>33</v>
      </c>
      <c r="F178" s="9">
        <v>0.91666666666666663</v>
      </c>
      <c r="G178" s="37">
        <f ca="1">IFERROR(__xludf.DUMMYFUNCTION("IMPORTRANGE(""https://docs.google.com/spreadsheets/d/1TIioSZ1nkrNo7fXNL_Pl8Yn36hHqDPS8O9jJQOqTQgg"", ""Finance Nightly Processing 2019!R60:R60"")"),0.0840277777777777)</f>
        <v>8.4027777777777701E-2</v>
      </c>
      <c r="H178" s="34">
        <f ca="1">IFERROR(__xludf.DUMMYFUNCTION("IMPORTRANGE(""https://docs.google.com/spreadsheets/d/1TIioSZ1nkrNo7fXNL_Pl8Yn36hHqDPS8O9jJQOqTQgg"", ""Finance Nightly Processing 2019!S60:S60"")"),0.103472222222222)</f>
        <v>0.10347222222222199</v>
      </c>
      <c r="I178" s="37">
        <f ca="1">IFERROR(__xludf.DUMMYFUNCTION("IMPORTRANGE(""https://docs.google.com/spreadsheets/d/1TIioSZ1nkrNo7fXNL_Pl8Yn36hHqDPS8O9jJQOqTQgg"", ""Finance Nightly Processing 2019!W60:W60"")"),0.245138888888888)</f>
        <v>0.24513888888888799</v>
      </c>
      <c r="J178" s="11">
        <f t="shared" ca="1" si="1"/>
        <v>472.99999999999881</v>
      </c>
      <c r="L178" s="12" t="s">
        <v>18</v>
      </c>
    </row>
    <row r="179" spans="1:14">
      <c r="A179" s="7">
        <v>43523</v>
      </c>
      <c r="B179" s="8" t="s">
        <v>21</v>
      </c>
      <c r="C179" s="9" t="str">
        <f>VLOOKUP(A179,[1]Table!A:B,2,FALSE)</f>
        <v>P7 W2</v>
      </c>
      <c r="D179" s="9" t="str">
        <f>VLOOKUP(A179,[1]Table!A:D,4,FALSE)</f>
        <v>Period 7</v>
      </c>
      <c r="E179" s="8" t="s">
        <v>33</v>
      </c>
      <c r="F179" s="9">
        <v>0.91666666666666663</v>
      </c>
      <c r="G179" s="37">
        <f ca="1">IFERROR(__xludf.DUMMYFUNCTION("IMPORTRANGE(""https://docs.google.com/spreadsheets/d/1TIioSZ1nkrNo7fXNL_Pl8Yn36hHqDPS8O9jJQOqTQgg"", ""Finance Nightly Processing 2019!R61:R61"")"),0.129166666666666)</f>
        <v>0.12916666666666601</v>
      </c>
      <c r="H179" s="34">
        <f ca="1">IFERROR(__xludf.DUMMYFUNCTION("IMPORTRANGE(""https://docs.google.com/spreadsheets/d/1TIioSZ1nkrNo7fXNL_Pl8Yn36hHqDPS8O9jJQOqTQgg"", ""Finance Nightly Processing 2019!S61:S61"")"),0.164583333333333)</f>
        <v>0.164583333333333</v>
      </c>
      <c r="I179" s="37">
        <f ca="1">IFERROR(__xludf.DUMMYFUNCTION("IMPORTRANGE(""https://docs.google.com/spreadsheets/d/1TIioSZ1nkrNo7fXNL_Pl8Yn36hHqDPS8O9jJQOqTQgg"", ""Finance Nightly Processing 2019!W61:W61"")"),0.345833333333333)</f>
        <v>0.34583333333333299</v>
      </c>
      <c r="J179" s="11">
        <f t="shared" ca="1" si="1"/>
        <v>617.99999999999966</v>
      </c>
      <c r="L179" s="12" t="s">
        <v>22</v>
      </c>
      <c r="N179" s="12" t="s">
        <v>137</v>
      </c>
    </row>
    <row r="180" spans="1:14">
      <c r="A180" s="7">
        <v>43524</v>
      </c>
      <c r="B180" s="8" t="s">
        <v>23</v>
      </c>
      <c r="C180" s="9" t="str">
        <f>VLOOKUP(A180,[1]Table!A:B,2,FALSE)</f>
        <v>P7 W2</v>
      </c>
      <c r="D180" s="9" t="str">
        <f>VLOOKUP(A180,[1]Table!A:D,4,FALSE)</f>
        <v>Period 7</v>
      </c>
      <c r="E180" s="8" t="s">
        <v>33</v>
      </c>
      <c r="F180" s="9">
        <v>0.91666666666666663</v>
      </c>
      <c r="G180" s="37">
        <f ca="1">IFERROR(__xludf.DUMMYFUNCTION("IMPORTRANGE(""https://docs.google.com/spreadsheets/d/1TIioSZ1nkrNo7fXNL_Pl8Yn36hHqDPS8O9jJQOqTQgg"", ""Finance Nightly Processing 2019!R62:R62"")"),0.087511574074074)</f>
        <v>8.7511574074074006E-2</v>
      </c>
      <c r="H180" s="34">
        <f ca="1">IFERROR(__xludf.DUMMYFUNCTION("IMPORTRANGE(""https://docs.google.com/spreadsheets/d/1TIioSZ1nkrNo7fXNL_Pl8Yn36hHqDPS8O9jJQOqTQgg"", ""Finance Nightly Processing 2019!S62:S62"")"),0.167395833333333)</f>
        <v>0.16739583333333299</v>
      </c>
      <c r="I180" s="37">
        <f ca="1">IFERROR(__xludf.DUMMYFUNCTION("IMPORTRANGE(""https://docs.google.com/spreadsheets/d/1TIioSZ1nkrNo7fXNL_Pl8Yn36hHqDPS8O9jJQOqTQgg"", ""Finance Nightly Processing 2019!W62:W62"")"),0.211481481481481)</f>
        <v>0.21148148148148099</v>
      </c>
      <c r="J180" s="11">
        <f t="shared" ca="1" si="1"/>
        <v>424.53333333333273</v>
      </c>
      <c r="L180" s="12" t="s">
        <v>24</v>
      </c>
    </row>
    <row r="181" spans="1:14">
      <c r="A181" s="7">
        <v>43525</v>
      </c>
      <c r="B181" s="8" t="s">
        <v>25</v>
      </c>
      <c r="C181" s="9" t="str">
        <f>VLOOKUP(A181,[1]Table!A:B,2,FALSE)</f>
        <v>P7 W2</v>
      </c>
      <c r="D181" s="9" t="str">
        <f>VLOOKUP(A181,[1]Table!A:D,4,FALSE)</f>
        <v>Period 7</v>
      </c>
      <c r="E181" s="8" t="s">
        <v>33</v>
      </c>
      <c r="F181" s="9">
        <v>0.91666666666666663</v>
      </c>
      <c r="G181" s="37">
        <f ca="1">IFERROR(__xludf.DUMMYFUNCTION("IMPORTRANGE(""https://docs.google.com/spreadsheets/d/1TIioSZ1nkrNo7fXNL_Pl8Yn36hHqDPS8O9jJQOqTQgg"", ""Finance Nightly Processing 2019!R63:R63"")"),0.103472222222222)</f>
        <v>0.10347222222222199</v>
      </c>
      <c r="H181" s="34">
        <f ca="1">IFERROR(__xludf.DUMMYFUNCTION("IMPORTRANGE(""https://docs.google.com/spreadsheets/d/1TIioSZ1nkrNo7fXNL_Pl8Yn36hHqDPS8O9jJQOqTQgg"", ""Finance Nightly Processing 2019!S63:S63"")"),0.122222222222222)</f>
        <v>0.122222222222222</v>
      </c>
      <c r="I181" s="37">
        <f ca="1">IFERROR(__xludf.DUMMYFUNCTION("IMPORTRANGE(""https://docs.google.com/spreadsheets/d/1TIioSZ1nkrNo7fXNL_Pl8Yn36hHqDPS8O9jJQOqTQgg"", ""Finance Nightly Processing 2019!W63:W63"")"),0.214583333333333)</f>
        <v>0.21458333333333299</v>
      </c>
      <c r="J181" s="11">
        <f t="shared" ca="1" si="1"/>
        <v>428.9999999999996</v>
      </c>
      <c r="L181" s="12" t="s">
        <v>26</v>
      </c>
    </row>
    <row r="182" spans="1:14">
      <c r="A182" s="7">
        <v>43526</v>
      </c>
      <c r="B182" s="8" t="s">
        <v>29</v>
      </c>
      <c r="C182" s="9" t="str">
        <f>VLOOKUP(A182,[1]Table!A:B,2,FALSE)</f>
        <v>P7 W2</v>
      </c>
      <c r="D182" s="9" t="str">
        <f>VLOOKUP(A182,[1]Table!A:D,4,FALSE)</f>
        <v>Period 7</v>
      </c>
      <c r="E182" s="8" t="s">
        <v>33</v>
      </c>
      <c r="F182" s="9">
        <v>0.91666666666666663</v>
      </c>
      <c r="G182" s="37">
        <f ca="1">IFERROR(__xludf.DUMMYFUNCTION("IMPORTRANGE(""https://docs.google.com/spreadsheets/d/1TIioSZ1nkrNo7fXNL_Pl8Yn36hHqDPS8O9jJQOqTQgg"", ""Finance Nightly Processing 2019!R64:R64"")"),0.11875)</f>
        <v>0.11874999999999999</v>
      </c>
      <c r="H182" s="34">
        <f ca="1">IFERROR(__xludf.DUMMYFUNCTION("IMPORTRANGE(""https://docs.google.com/spreadsheets/d/1TIioSZ1nkrNo7fXNL_Pl8Yn36hHqDPS8O9jJQOqTQgg"", ""Finance Nightly Processing 2019!S64:S64"")"),0.135416666666666)</f>
        <v>0.13541666666666599</v>
      </c>
      <c r="I182" s="37">
        <f ca="1">IFERROR(__xludf.DUMMYFUNCTION("IMPORTRANGE(""https://docs.google.com/spreadsheets/d/1TIioSZ1nkrNo7fXNL_Pl8Yn36hHqDPS8O9jJQOqTQgg"", ""Finance Nightly Processing 2019!W64:W64"")"),0.217361111111111)</f>
        <v>0.21736111111111101</v>
      </c>
      <c r="J182" s="11">
        <f t="shared" ca="1" si="1"/>
        <v>432.99999999999989</v>
      </c>
      <c r="L182" s="12" t="s">
        <v>30</v>
      </c>
    </row>
    <row r="183" spans="1:14">
      <c r="A183" s="7">
        <v>43527</v>
      </c>
      <c r="B183" s="8" t="s">
        <v>31</v>
      </c>
      <c r="C183" s="9" t="str">
        <f>VLOOKUP(A183,[1]Table!A:B,2,FALSE)</f>
        <v>P7 W2</v>
      </c>
      <c r="D183" s="9" t="str">
        <f>VLOOKUP(A183,[1]Table!A:D,4,FALSE)</f>
        <v>Period 7</v>
      </c>
      <c r="E183" s="8" t="s">
        <v>33</v>
      </c>
      <c r="F183" s="9">
        <v>0.91666666666666663</v>
      </c>
      <c r="G183" s="37">
        <f ca="1">IFERROR(__xludf.DUMMYFUNCTION("IMPORTRANGE(""https://docs.google.com/spreadsheets/d/1TIioSZ1nkrNo7fXNL_Pl8Yn36hHqDPS8O9jJQOqTQgg"", ""Finance Nightly Processing 2019!R65:R65"")"),0.1375)</f>
        <v>0.13750000000000001</v>
      </c>
      <c r="H183" s="34">
        <f ca="1">IFERROR(__xludf.DUMMYFUNCTION("IMPORTRANGE(""https://docs.google.com/spreadsheets/d/1TIioSZ1nkrNo7fXNL_Pl8Yn36hHqDPS8O9jJQOqTQgg"", ""Finance Nightly Processing 2019!S65:S65"")"),0.161111111111111)</f>
        <v>0.16111111111111101</v>
      </c>
      <c r="I183" s="37">
        <f ca="1">IFERROR(__xludf.DUMMYFUNCTION("IMPORTRANGE(""https://docs.google.com/spreadsheets/d/1TIioSZ1nkrNo7fXNL_Pl8Yn36hHqDPS8O9jJQOqTQgg"", ""Finance Nightly Processing 2019!W65:W65"")"),0.234722222222222)</f>
        <v>0.234722222222222</v>
      </c>
      <c r="J183" s="11">
        <f t="shared" ca="1" si="1"/>
        <v>457.99999999999966</v>
      </c>
      <c r="L183" s="12" t="s">
        <v>32</v>
      </c>
    </row>
    <row r="184" spans="1:14">
      <c r="A184" s="7">
        <v>43528</v>
      </c>
      <c r="B184" s="8" t="s">
        <v>14</v>
      </c>
      <c r="C184" s="9" t="str">
        <f>VLOOKUP(A184,[1]Table!A:B,2,FALSE)</f>
        <v>P7 W3</v>
      </c>
      <c r="D184" s="9" t="str">
        <f>VLOOKUP(A184,[1]Table!A:D,4,FALSE)</f>
        <v>Period 7</v>
      </c>
      <c r="E184" s="8" t="s">
        <v>39</v>
      </c>
      <c r="F184" s="9">
        <v>0.91666666666666663</v>
      </c>
      <c r="G184" s="37">
        <f ca="1">IFERROR(__xludf.DUMMYFUNCTION("IMPORTRANGE(""https://docs.google.com/spreadsheets/d/1TIioSZ1nkrNo7fXNL_Pl8Yn36hHqDPS8O9jJQOqTQgg"", ""Finance Nightly Processing 2019!R66:R66"")"),0.0854166666666666)</f>
        <v>8.5416666666666599E-2</v>
      </c>
      <c r="H184" s="34">
        <f ca="1">IFERROR(__xludf.DUMMYFUNCTION("IMPORTRANGE(""https://docs.google.com/spreadsheets/d/1TIioSZ1nkrNo7fXNL_Pl8Yn36hHqDPS8O9jJQOqTQgg"", ""Finance Nightly Processing 2019!S66:S66"")"),0.111805555555555)</f>
        <v>0.11180555555555501</v>
      </c>
      <c r="I184" s="37">
        <f ca="1">IFERROR(__xludf.DUMMYFUNCTION("IMPORTRANGE(""https://docs.google.com/spreadsheets/d/1TIioSZ1nkrNo7fXNL_Pl8Yn36hHqDPS8O9jJQOqTQgg"", ""Finance Nightly Processing 2019!W66:W66"")"),0.236111111111111)</f>
        <v>0.23611111111111099</v>
      </c>
      <c r="J184" s="11">
        <f t="shared" ca="1" si="1"/>
        <v>459.99999999999994</v>
      </c>
      <c r="L184" s="12" t="s">
        <v>16</v>
      </c>
    </row>
    <row r="185" spans="1:14">
      <c r="A185" s="7">
        <v>43529</v>
      </c>
      <c r="B185" s="8" t="s">
        <v>17</v>
      </c>
      <c r="C185" s="9" t="str">
        <f>VLOOKUP(A185,[1]Table!A:B,2,FALSE)</f>
        <v>P7 W3</v>
      </c>
      <c r="D185" s="9" t="str">
        <f>VLOOKUP(A185,[1]Table!A:D,4,FALSE)</f>
        <v>Period 7</v>
      </c>
      <c r="E185" s="8" t="s">
        <v>39</v>
      </c>
      <c r="F185" s="9">
        <v>0.91666666666666663</v>
      </c>
      <c r="G185" s="37">
        <f ca="1">IFERROR(__xludf.DUMMYFUNCTION("IMPORTRANGE(""https://docs.google.com/spreadsheets/d/1TIioSZ1nkrNo7fXNL_Pl8Yn36hHqDPS8O9jJQOqTQgg"", ""Finance Nightly Processing 2019!R67:R67"")"),0.0958333333333333)</f>
        <v>9.5833333333333298E-2</v>
      </c>
      <c r="H185" s="34">
        <f ca="1">IFERROR(__xludf.DUMMYFUNCTION("IMPORTRANGE(""https://docs.google.com/spreadsheets/d/1TIioSZ1nkrNo7fXNL_Pl8Yn36hHqDPS8O9jJQOqTQgg"", ""Finance Nightly Processing 2019!S67:S67"")"),0.114583333333333)</f>
        <v>0.114583333333333</v>
      </c>
      <c r="I185" s="37">
        <f ca="1">IFERROR(__xludf.DUMMYFUNCTION("IMPORTRANGE(""https://docs.google.com/spreadsheets/d/1TIioSZ1nkrNo7fXNL_Pl8Yn36hHqDPS8O9jJQOqTQgg"", ""Finance Nightly Processing 2019!W67:W67"")"),0.218055555555555)</f>
        <v>0.218055555555555</v>
      </c>
      <c r="J185" s="11">
        <f t="shared" ca="1" si="1"/>
        <v>433.99999999999926</v>
      </c>
      <c r="L185" s="12" t="s">
        <v>18</v>
      </c>
    </row>
    <row r="186" spans="1:14">
      <c r="A186" s="7">
        <v>43530</v>
      </c>
      <c r="B186" s="8" t="s">
        <v>21</v>
      </c>
      <c r="C186" s="9" t="str">
        <f>VLOOKUP(A186,[1]Table!A:B,2,FALSE)</f>
        <v>P7 W3</v>
      </c>
      <c r="D186" s="9" t="str">
        <f>VLOOKUP(A186,[1]Table!A:D,4,FALSE)</f>
        <v>Period 7</v>
      </c>
      <c r="E186" s="8" t="s">
        <v>39</v>
      </c>
      <c r="F186" s="9">
        <v>0.91666666666666663</v>
      </c>
      <c r="G186" s="37">
        <f ca="1">IFERROR(__xludf.DUMMYFUNCTION("IMPORTRANGE(""https://docs.google.com/spreadsheets/d/1TIioSZ1nkrNo7fXNL_Pl8Yn36hHqDPS8O9jJQOqTQgg"", ""Finance Nightly Processing 2019!R68:R68"")"),0.0909722222222222)</f>
        <v>9.0972222222222204E-2</v>
      </c>
      <c r="H186" s="34">
        <f ca="1">IFERROR(__xludf.DUMMYFUNCTION("IMPORTRANGE(""https://docs.google.com/spreadsheets/d/1TIioSZ1nkrNo7fXNL_Pl8Yn36hHqDPS8O9jJQOqTQgg"", ""Finance Nightly Processing 2019!S68:S68"")"),0.122916666666666)</f>
        <v>0.12291666666666599</v>
      </c>
      <c r="I186" s="37">
        <f ca="1">IFERROR(__xludf.DUMMYFUNCTION("IMPORTRANGE(""https://docs.google.com/spreadsheets/d/1TIioSZ1nkrNo7fXNL_Pl8Yn36hHqDPS8O9jJQOqTQgg"", ""Finance Nightly Processing 2019!W68:W68"")"),0.205625)</f>
        <v>0.205625</v>
      </c>
      <c r="J186" s="11">
        <f t="shared" ca="1" si="1"/>
        <v>416.10000000000014</v>
      </c>
      <c r="L186" s="12" t="s">
        <v>22</v>
      </c>
    </row>
    <row r="187" spans="1:14">
      <c r="A187" s="7">
        <v>43531</v>
      </c>
      <c r="B187" s="8" t="s">
        <v>23</v>
      </c>
      <c r="C187" s="9" t="str">
        <f>VLOOKUP(A187,[1]Table!A:B,2,FALSE)</f>
        <v>P7 W3</v>
      </c>
      <c r="D187" s="9" t="str">
        <f>VLOOKUP(A187,[1]Table!A:D,4,FALSE)</f>
        <v>Period 7</v>
      </c>
      <c r="E187" s="8" t="s">
        <v>39</v>
      </c>
      <c r="F187" s="9">
        <v>0.91666666666666663</v>
      </c>
      <c r="G187" s="37">
        <f ca="1">IFERROR(__xludf.DUMMYFUNCTION("IMPORTRANGE(""https://docs.google.com/spreadsheets/d/1TIioSZ1nkrNo7fXNL_Pl8Yn36hHqDPS8O9jJQOqTQgg"", ""Finance Nightly Processing 2019!R69:R69"")"),0.0859143518518518)</f>
        <v>8.5914351851851797E-2</v>
      </c>
      <c r="H187" s="34">
        <f ca="1">IFERROR(__xludf.DUMMYFUNCTION("IMPORTRANGE(""https://docs.google.com/spreadsheets/d/1TIioSZ1nkrNo7fXNL_Pl8Yn36hHqDPS8O9jJQOqTQgg"", ""Finance Nightly Processing 2019!S69:S69"")"),0.129768518518518)</f>
        <v>0.12976851851851801</v>
      </c>
      <c r="I187" s="37">
        <f ca="1">IFERROR(__xludf.DUMMYFUNCTION("IMPORTRANGE(""https://docs.google.com/spreadsheets/d/1TIioSZ1nkrNo7fXNL_Pl8Yn36hHqDPS8O9jJQOqTQgg"", ""Finance Nightly Processing 2019!W69:W69"")"),0.21693287037037)</f>
        <v>0.21693287037037001</v>
      </c>
      <c r="J187" s="11">
        <f t="shared" ca="1" si="1"/>
        <v>432.38333333333287</v>
      </c>
      <c r="L187" s="12" t="s">
        <v>24</v>
      </c>
    </row>
    <row r="188" spans="1:14">
      <c r="A188" s="7">
        <v>43532</v>
      </c>
      <c r="B188" s="8" t="s">
        <v>25</v>
      </c>
      <c r="C188" s="9" t="str">
        <f>VLOOKUP(A188,[1]Table!A:B,2,FALSE)</f>
        <v>P7 W3</v>
      </c>
      <c r="D188" s="9" t="str">
        <f>VLOOKUP(A188,[1]Table!A:D,4,FALSE)</f>
        <v>Period 7</v>
      </c>
      <c r="E188" s="8" t="s">
        <v>39</v>
      </c>
      <c r="F188" s="9">
        <v>0.91666666666666663</v>
      </c>
      <c r="G188" s="37">
        <f ca="1">IFERROR(__xludf.DUMMYFUNCTION("IMPORTRANGE(""https://docs.google.com/spreadsheets/d/1TIioSZ1nkrNo7fXNL_Pl8Yn36hHqDPS8O9jJQOqTQgg"", ""Finance Nightly Processing 2019!R70:R70"")"),0.092824074074074)</f>
        <v>9.2824074074074003E-2</v>
      </c>
      <c r="H188" s="34">
        <f ca="1">IFERROR(__xludf.DUMMYFUNCTION("IMPORTRANGE(""https://docs.google.com/spreadsheets/d/1TIioSZ1nkrNo7fXNL_Pl8Yn36hHqDPS8O9jJQOqTQgg"", ""Finance Nightly Processing 2019!S70:S70"")"),0.109629629629629)</f>
        <v>0.10962962962962899</v>
      </c>
      <c r="I188" s="37">
        <f ca="1">IFERROR(__xludf.DUMMYFUNCTION("IMPORTRANGE(""https://docs.google.com/spreadsheets/d/1TIioSZ1nkrNo7fXNL_Pl8Yn36hHqDPS8O9jJQOqTQgg"", ""Finance Nightly Processing 2019!W70:W70"")"),0.193715277777777)</f>
        <v>0.193715277777777</v>
      </c>
      <c r="J188" s="11">
        <f t="shared" ca="1" si="1"/>
        <v>398.94999999999891</v>
      </c>
      <c r="L188" s="12" t="s">
        <v>26</v>
      </c>
    </row>
    <row r="189" spans="1:14">
      <c r="A189" s="7">
        <v>43533</v>
      </c>
      <c r="B189" s="8" t="s">
        <v>29</v>
      </c>
      <c r="C189" s="9" t="str">
        <f>VLOOKUP(A189,[1]Table!A:B,2,FALSE)</f>
        <v>P7 W3</v>
      </c>
      <c r="D189" s="9" t="str">
        <f>VLOOKUP(A189,[1]Table!A:D,4,FALSE)</f>
        <v>Period 7</v>
      </c>
      <c r="E189" s="8" t="s">
        <v>39</v>
      </c>
      <c r="F189" s="9">
        <v>0.91666666666666663</v>
      </c>
      <c r="G189" s="37">
        <f ca="1">IFERROR(__xludf.DUMMYFUNCTION("IMPORTRANGE(""https://docs.google.com/spreadsheets/d/1TIioSZ1nkrNo7fXNL_Pl8Yn36hHqDPS8O9jJQOqTQgg"", ""Finance Nightly Processing 2019!R71:R71"")"),0.16824074074074)</f>
        <v>0.16824074074074</v>
      </c>
      <c r="H189" s="34">
        <f ca="1">IFERROR(__xludf.DUMMYFUNCTION("IMPORTRANGE(""https://docs.google.com/spreadsheets/d/1TIioSZ1nkrNo7fXNL_Pl8Yn36hHqDPS8O9jJQOqTQgg"", ""Finance Nightly Processing 2019!S71:S71"")"),0.183032407407407)</f>
        <v>0.18303240740740701</v>
      </c>
      <c r="I189" s="37">
        <f ca="1">IFERROR(__xludf.DUMMYFUNCTION("IMPORTRANGE(""https://docs.google.com/spreadsheets/d/1TIioSZ1nkrNo7fXNL_Pl8Yn36hHqDPS8O9jJQOqTQgg"", ""Finance Nightly Processing 2019!W71:W71"")"),0.26037037037037)</f>
        <v>0.26037037037036997</v>
      </c>
      <c r="J189" s="11">
        <f t="shared" ca="1" si="1"/>
        <v>494.93333333333288</v>
      </c>
      <c r="L189" s="12" t="s">
        <v>30</v>
      </c>
      <c r="M189" s="12" t="s">
        <v>138</v>
      </c>
      <c r="N189" s="12" t="s">
        <v>139</v>
      </c>
    </row>
    <row r="190" spans="1:14">
      <c r="A190" s="7">
        <v>43534</v>
      </c>
      <c r="B190" s="8" t="s">
        <v>31</v>
      </c>
      <c r="C190" s="9" t="str">
        <f>VLOOKUP(A190,[1]Table!A:B,2,FALSE)</f>
        <v>P7 W3</v>
      </c>
      <c r="D190" s="9" t="str">
        <f>VLOOKUP(A190,[1]Table!A:D,4,FALSE)</f>
        <v>Period 7</v>
      </c>
      <c r="E190" s="8" t="s">
        <v>39</v>
      </c>
      <c r="F190" s="9">
        <v>0.91666666666666663</v>
      </c>
      <c r="G190" s="37">
        <f ca="1">IFERROR(__xludf.DUMMYFUNCTION("IMPORTRANGE(""https://docs.google.com/spreadsheets/d/1TIioSZ1nkrNo7fXNL_Pl8Yn36hHqDPS8O9jJQOqTQgg"", ""Finance Nightly Processing 2019!R72:R72"")"),0.134027777777777)</f>
        <v>0.134027777777777</v>
      </c>
      <c r="H190" s="34">
        <f ca="1">IFERROR(__xludf.DUMMYFUNCTION("IMPORTRANGE(""https://docs.google.com/spreadsheets/d/1TIioSZ1nkrNo7fXNL_Pl8Yn36hHqDPS8O9jJQOqTQgg"", ""Finance Nightly Processing 2019!S72:S72"")"),0.186805555555555)</f>
        <v>0.186805555555555</v>
      </c>
      <c r="I190" s="37">
        <f ca="1">IFERROR(__xludf.DUMMYFUNCTION("IMPORTRANGE(""https://docs.google.com/spreadsheets/d/1TIioSZ1nkrNo7fXNL_Pl8Yn36hHqDPS8O9jJQOqTQgg"", ""Finance Nightly Processing 2019!W72:W72"")"),0.240972222222222)</f>
        <v>0.240972222222222</v>
      </c>
      <c r="J190" s="11">
        <f t="shared" ca="1" si="1"/>
        <v>466.99999999999977</v>
      </c>
      <c r="L190" s="12" t="s">
        <v>32</v>
      </c>
    </row>
    <row r="191" spans="1:14">
      <c r="A191" s="7">
        <v>43535</v>
      </c>
      <c r="B191" s="8" t="s">
        <v>14</v>
      </c>
      <c r="C191" s="9" t="str">
        <f>VLOOKUP(A191,[1]Table!A:B,2,FALSE)</f>
        <v>P7 W4</v>
      </c>
      <c r="D191" s="9" t="str">
        <f>VLOOKUP(A191,[1]Table!A:D,4,FALSE)</f>
        <v>Period 7</v>
      </c>
      <c r="E191" s="8" t="s">
        <v>47</v>
      </c>
      <c r="F191" s="9">
        <v>0.91666666666666663</v>
      </c>
      <c r="G191" s="37">
        <f ca="1">IFERROR(__xludf.DUMMYFUNCTION("IMPORTRANGE(""https://docs.google.com/spreadsheets/d/1TIioSZ1nkrNo7fXNL_Pl8Yn36hHqDPS8O9jJQOqTQgg"", ""Finance Nightly Processing 2019!R73:R73"")"),0.123611111111111)</f>
        <v>0.12361111111111101</v>
      </c>
      <c r="H191" s="34">
        <f ca="1">IFERROR(__xludf.DUMMYFUNCTION("IMPORTRANGE(""https://docs.google.com/spreadsheets/d/1TIioSZ1nkrNo7fXNL_Pl8Yn36hHqDPS8O9jJQOqTQgg"", ""Finance Nightly Processing 2019!S73:S73"")"),0.157638888888888)</f>
        <v>0.157638888888888</v>
      </c>
      <c r="I191" s="37">
        <f ca="1">IFERROR(__xludf.DUMMYFUNCTION("IMPORTRANGE(""https://docs.google.com/spreadsheets/d/1TIioSZ1nkrNo7fXNL_Pl8Yn36hHqDPS8O9jJQOqTQgg"", ""Finance Nightly Processing 2019!W73:W73"")"),0.231944444444444)</f>
        <v>0.23194444444444401</v>
      </c>
      <c r="J191" s="11">
        <f t="shared" ca="1" si="1"/>
        <v>453.99999999999932</v>
      </c>
      <c r="L191" s="12" t="s">
        <v>16</v>
      </c>
    </row>
    <row r="192" spans="1:14">
      <c r="A192" s="7">
        <v>43536</v>
      </c>
      <c r="B192" s="8" t="s">
        <v>17</v>
      </c>
      <c r="C192" s="9" t="str">
        <f>VLOOKUP(A192,[1]Table!A:B,2,FALSE)</f>
        <v>P7 W4</v>
      </c>
      <c r="D192" s="9" t="str">
        <f>VLOOKUP(A192,[1]Table!A:D,4,FALSE)</f>
        <v>Period 7</v>
      </c>
      <c r="E192" s="8" t="s">
        <v>47</v>
      </c>
      <c r="F192" s="9">
        <v>0.91666666666666663</v>
      </c>
      <c r="G192" s="37">
        <f ca="1">IFERROR(__xludf.DUMMYFUNCTION("IMPORTRANGE(""https://docs.google.com/spreadsheets/d/1TIioSZ1nkrNo7fXNL_Pl8Yn36hHqDPS8O9jJQOqTQgg"", ""Finance Nightly Processing 2019!R74:R74"")"),0.270138888888888)</f>
        <v>0.27013888888888798</v>
      </c>
      <c r="H192" s="34">
        <f ca="1">IFERROR(__xludf.DUMMYFUNCTION("IMPORTRANGE(""https://docs.google.com/spreadsheets/d/1TIioSZ1nkrNo7fXNL_Pl8Yn36hHqDPS8O9jJQOqTQgg"", ""Finance Nightly Processing 2019!S74:S74"")"),0.305555555555555)</f>
        <v>0.30555555555555503</v>
      </c>
      <c r="I192" s="37">
        <f ca="1">IFERROR(__xludf.DUMMYFUNCTION("IMPORTRANGE(""https://docs.google.com/spreadsheets/d/1TIioSZ1nkrNo7fXNL_Pl8Yn36hHqDPS8O9jJQOqTQgg"", ""Finance Nightly Processing 2019!W74:W74"")"),0.377083333333333)</f>
        <v>0.37708333333333299</v>
      </c>
      <c r="J192" s="11">
        <f t="shared" ca="1" si="1"/>
        <v>662.99999999999966</v>
      </c>
      <c r="L192" s="12" t="s">
        <v>18</v>
      </c>
      <c r="M192" s="12" t="s">
        <v>140</v>
      </c>
      <c r="N192" s="12" t="s">
        <v>84</v>
      </c>
    </row>
    <row r="193" spans="1:12">
      <c r="A193" s="7">
        <v>43537</v>
      </c>
      <c r="B193" s="8" t="s">
        <v>21</v>
      </c>
      <c r="C193" s="9" t="str">
        <f>VLOOKUP(A193,[1]Table!A:B,2,FALSE)</f>
        <v>P7 W4</v>
      </c>
      <c r="D193" s="9" t="str">
        <f>VLOOKUP(A193,[1]Table!A:D,4,FALSE)</f>
        <v>Period 7</v>
      </c>
      <c r="E193" s="8" t="s">
        <v>47</v>
      </c>
      <c r="F193" s="9">
        <v>0.91666666666666663</v>
      </c>
      <c r="G193" s="37">
        <f ca="1">IFERROR(__xludf.DUMMYFUNCTION("IMPORTRANGE(""https://docs.google.com/spreadsheets/d/1TIioSZ1nkrNo7fXNL_Pl8Yn36hHqDPS8O9jJQOqTQgg"", ""Finance Nightly Processing 2019!R75:R75"")"),0.125694444444444)</f>
        <v>0.125694444444444</v>
      </c>
      <c r="H193" s="34">
        <f ca="1">IFERROR(__xludf.DUMMYFUNCTION("IMPORTRANGE(""https://docs.google.com/spreadsheets/d/1TIioSZ1nkrNo7fXNL_Pl8Yn36hHqDPS8O9jJQOqTQgg"", ""Finance Nightly Processing 2019!S75:S75"")"),0.236111111111111)</f>
        <v>0.23611111111111099</v>
      </c>
      <c r="I193" s="37">
        <f ca="1">IFERROR(__xludf.DUMMYFUNCTION("IMPORTRANGE(""https://docs.google.com/spreadsheets/d/1TIioSZ1nkrNo7fXNL_Pl8Yn36hHqDPS8O9jJQOqTQgg"", ""Finance Nightly Processing 2019!W75:W75"")"),0.354861111111111)</f>
        <v>0.35486111111111102</v>
      </c>
      <c r="J193" s="11">
        <f t="shared" ca="1" si="1"/>
        <v>630.99999999999989</v>
      </c>
      <c r="L193" s="12" t="s">
        <v>22</v>
      </c>
    </row>
    <row r="194" spans="1:12">
      <c r="A194" s="7">
        <v>43538</v>
      </c>
      <c r="B194" s="8" t="s">
        <v>23</v>
      </c>
      <c r="C194" s="9" t="str">
        <f>VLOOKUP(A194,[1]Table!A:B,2,FALSE)</f>
        <v>P7 W4</v>
      </c>
      <c r="D194" s="9" t="str">
        <f>VLOOKUP(A194,[1]Table!A:D,4,FALSE)</f>
        <v>Period 7</v>
      </c>
      <c r="E194" s="8" t="s">
        <v>47</v>
      </c>
      <c r="F194" s="9">
        <v>0.91666666666666663</v>
      </c>
      <c r="G194" s="37">
        <f ca="1">IFERROR(__xludf.DUMMYFUNCTION("IMPORTRANGE(""https://docs.google.com/spreadsheets/d/1TIioSZ1nkrNo7fXNL_Pl8Yn36hHqDPS8O9jJQOqTQgg"", ""Finance Nightly Processing 2019!R76:R76"")"),0.126388888888888)</f>
        <v>0.126388888888888</v>
      </c>
      <c r="H194" s="34">
        <f ca="1">IFERROR(__xludf.DUMMYFUNCTION("IMPORTRANGE(""https://docs.google.com/spreadsheets/d/1TIioSZ1nkrNo7fXNL_Pl8Yn36hHqDPS8O9jJQOqTQgg"", ""Finance Nightly Processing 2019!S76:S76"")"),0.218055555555555)</f>
        <v>0.218055555555555</v>
      </c>
      <c r="I194" s="37">
        <f ca="1">IFERROR(__xludf.DUMMYFUNCTION("IMPORTRANGE(""https://docs.google.com/spreadsheets/d/1TIioSZ1nkrNo7fXNL_Pl8Yn36hHqDPS8O9jJQOqTQgg"", ""Finance Nightly Processing 2019!W76:W76"")"),0.306944444444444)</f>
        <v>0.30694444444444402</v>
      </c>
      <c r="J194" s="11">
        <f t="shared" ca="1" si="1"/>
        <v>561.99999999999943</v>
      </c>
      <c r="L194" s="12" t="s">
        <v>24</v>
      </c>
    </row>
    <row r="195" spans="1:12">
      <c r="A195" s="7">
        <v>43539</v>
      </c>
      <c r="B195" s="8" t="s">
        <v>25</v>
      </c>
      <c r="C195" s="9" t="str">
        <f>VLOOKUP(A195,[1]Table!A:B,2,FALSE)</f>
        <v>P7 W4</v>
      </c>
      <c r="D195" s="9" t="str">
        <f>VLOOKUP(A195,[1]Table!A:D,4,FALSE)</f>
        <v>Period 7</v>
      </c>
      <c r="E195" s="8" t="s">
        <v>47</v>
      </c>
      <c r="F195" s="9">
        <v>0.91666666666666663</v>
      </c>
      <c r="G195" s="37">
        <f ca="1">IFERROR(__xludf.DUMMYFUNCTION("IMPORTRANGE(""https://docs.google.com/spreadsheets/d/1TIioSZ1nkrNo7fXNL_Pl8Yn36hHqDPS8O9jJQOqTQgg"", ""Finance Nightly Processing 2019!R77:R77"")"),0.116319444444444)</f>
        <v>0.116319444444444</v>
      </c>
      <c r="H195" s="34">
        <f ca="1">IFERROR(__xludf.DUMMYFUNCTION("IMPORTRANGE(""https://docs.google.com/spreadsheets/d/1TIioSZ1nkrNo7fXNL_Pl8Yn36hHqDPS8O9jJQOqTQgg"", ""Finance Nightly Processing 2019!S77:S77"")"),0.137349537037037)</f>
        <v>0.13734953703703701</v>
      </c>
      <c r="I195" s="37">
        <f ca="1">IFERROR(__xludf.DUMMYFUNCTION("IMPORTRANGE(""https://docs.google.com/spreadsheets/d/1TIioSZ1nkrNo7fXNL_Pl8Yn36hHqDPS8O9jJQOqTQgg"", ""Finance Nightly Processing 2019!W77:W77"")"),0.221979166666666)</f>
        <v>0.22197916666666601</v>
      </c>
      <c r="J195" s="11">
        <f t="shared" ca="1" si="1"/>
        <v>439.64999999999918</v>
      </c>
      <c r="L195" s="12" t="s">
        <v>26</v>
      </c>
    </row>
    <row r="196" spans="1:12">
      <c r="A196" s="7">
        <v>43540</v>
      </c>
      <c r="B196" s="8" t="s">
        <v>29</v>
      </c>
      <c r="C196" s="9" t="str">
        <f>VLOOKUP(A196,[1]Table!A:B,2,FALSE)</f>
        <v>P7 W4</v>
      </c>
      <c r="D196" s="9" t="str">
        <f>VLOOKUP(A196,[1]Table!A:D,4,FALSE)</f>
        <v>Period 7</v>
      </c>
      <c r="E196" s="8" t="s">
        <v>47</v>
      </c>
      <c r="F196" s="9">
        <v>0.91666666666666663</v>
      </c>
      <c r="G196" s="37">
        <f ca="1">IFERROR(__xludf.DUMMYFUNCTION("IMPORTRANGE(""https://docs.google.com/spreadsheets/d/1TIioSZ1nkrNo7fXNL_Pl8Yn36hHqDPS8O9jJQOqTQgg"", ""Finance Nightly Processing 2019!R78:R78"")"),0.146064814814814)</f>
        <v>0.14606481481481401</v>
      </c>
      <c r="H196" s="34">
        <f ca="1">IFERROR(__xludf.DUMMYFUNCTION("IMPORTRANGE(""https://docs.google.com/spreadsheets/d/1TIioSZ1nkrNo7fXNL_Pl8Yn36hHqDPS8O9jJQOqTQgg"", ""Finance Nightly Processing 2019!S78:S78"")"),0.165011574074074)</f>
        <v>0.16501157407407399</v>
      </c>
      <c r="I196" s="37">
        <f ca="1">IFERROR(__xludf.DUMMYFUNCTION("IMPORTRANGE(""https://docs.google.com/spreadsheets/d/1TIioSZ1nkrNo7fXNL_Pl8Yn36hHqDPS8O9jJQOqTQgg"", ""Finance Nightly Processing 2019!W78:W78"")"),0.23125)</f>
        <v>0.23125000000000001</v>
      </c>
      <c r="J196" s="11">
        <f t="shared" ca="1" si="1"/>
        <v>453.00000000000017</v>
      </c>
      <c r="L196" s="12" t="s">
        <v>30</v>
      </c>
    </row>
    <row r="197" spans="1:12">
      <c r="A197" s="7">
        <v>43541</v>
      </c>
      <c r="B197" s="8" t="s">
        <v>31</v>
      </c>
      <c r="C197" s="9" t="str">
        <f>VLOOKUP(A197,[1]Table!A:B,2,FALSE)</f>
        <v>P7 W4</v>
      </c>
      <c r="D197" s="9" t="str">
        <f>VLOOKUP(A197,[1]Table!A:D,4,FALSE)</f>
        <v>Period 7</v>
      </c>
      <c r="E197" s="8" t="s">
        <v>47</v>
      </c>
      <c r="F197" s="9">
        <v>0.91666666666666663</v>
      </c>
      <c r="G197" s="37">
        <f ca="1">IFERROR(__xludf.DUMMYFUNCTION("IMPORTRANGE(""https://docs.google.com/spreadsheets/d/1TIioSZ1nkrNo7fXNL_Pl8Yn36hHqDPS8O9jJQOqTQgg"", ""Finance Nightly Processing 2019!R79:R79"")"),0.175)</f>
        <v>0.17499999999999999</v>
      </c>
      <c r="H197" s="34">
        <f ca="1">IFERROR(__xludf.DUMMYFUNCTION("IMPORTRANGE(""https://docs.google.com/spreadsheets/d/1TIioSZ1nkrNo7fXNL_Pl8Yn36hHqDPS8O9jJQOqTQgg"", ""Finance Nightly Processing 2019!S79:S79"")"),0.202083333333333)</f>
        <v>0.202083333333333</v>
      </c>
      <c r="I197" s="37">
        <f ca="1">IFERROR(__xludf.DUMMYFUNCTION("IMPORTRANGE(""https://docs.google.com/spreadsheets/d/1TIioSZ1nkrNo7fXNL_Pl8Yn36hHqDPS8O9jJQOqTQgg"", ""Finance Nightly Processing 2019!W79:W79"")"),0.269444444444444)</f>
        <v>0.26944444444444399</v>
      </c>
      <c r="J197" s="11">
        <f t="shared" ca="1" si="1"/>
        <v>507.99999999999949</v>
      </c>
      <c r="L197" s="12" t="s">
        <v>32</v>
      </c>
    </row>
    <row r="198" spans="1:12">
      <c r="A198" s="49">
        <v>43542</v>
      </c>
      <c r="B198" s="50" t="s">
        <v>14</v>
      </c>
      <c r="C198" s="51" t="str">
        <f>VLOOKUP(A198,[1]Table!A:B,2,FALSE)</f>
        <v>P8 W1</v>
      </c>
      <c r="D198" s="51" t="str">
        <f>VLOOKUP(A198,[1]Table!A:D,4,FALSE)</f>
        <v>Period 8</v>
      </c>
      <c r="E198" s="8" t="s">
        <v>15</v>
      </c>
      <c r="F198" s="51">
        <v>0.91666666666666663</v>
      </c>
      <c r="G198" s="37">
        <f ca="1">IFERROR(__xludf.DUMMYFUNCTION("IMPORTRANGE(""https://docs.google.com/spreadsheets/d/1TIioSZ1nkrNo7fXNL_Pl8Yn36hHqDPS8O9jJQOqTQgg"", ""Finance Nightly Processing 2019!R80:R80"")"),0.13125)</f>
        <v>0.13125000000000001</v>
      </c>
      <c r="H198" s="34">
        <f ca="1">IFERROR(__xludf.DUMMYFUNCTION("IMPORTRANGE(""https://docs.google.com/spreadsheets/d/1TIioSZ1nkrNo7fXNL_Pl8Yn36hHqDPS8O9jJQOqTQgg"", ""Finance Nightly Processing 2019!S80:S80"")"),0.156944444444444)</f>
        <v>0.156944444444444</v>
      </c>
      <c r="I198" s="37">
        <f ca="1">IFERROR(__xludf.DUMMYFUNCTION("IMPORTRANGE(""https://docs.google.com/spreadsheets/d/1TIioSZ1nkrNo7fXNL_Pl8Yn36hHqDPS8O9jJQOqTQgg"", ""Finance Nightly Processing 2019!W80:W80"")"),0.228472222222222)</f>
        <v>0.22847222222222199</v>
      </c>
      <c r="J198" s="11">
        <f t="shared" ca="1" si="1"/>
        <v>448.99999999999966</v>
      </c>
      <c r="L198" s="12" t="s">
        <v>16</v>
      </c>
    </row>
    <row r="199" spans="1:12">
      <c r="A199" s="7">
        <v>43543</v>
      </c>
      <c r="B199" s="8" t="s">
        <v>17</v>
      </c>
      <c r="C199" s="9" t="str">
        <f>VLOOKUP(A199,[1]Table!A:B,2,FALSE)</f>
        <v>P8 W1</v>
      </c>
      <c r="D199" s="9" t="str">
        <f>VLOOKUP(A199,[1]Table!A:D,4,FALSE)</f>
        <v>Period 8</v>
      </c>
      <c r="E199" s="8" t="s">
        <v>15</v>
      </c>
      <c r="F199" s="9">
        <v>0.91666666666666663</v>
      </c>
      <c r="G199" s="37">
        <f ca="1">IFERROR(__xludf.DUMMYFUNCTION("IMPORTRANGE(""https://docs.google.com/spreadsheets/d/1TIioSZ1nkrNo7fXNL_Pl8Yn36hHqDPS8O9jJQOqTQgg"", ""Finance Nightly Processing 2019!R81:R81"")"),0.122916666666666)</f>
        <v>0.12291666666666599</v>
      </c>
      <c r="H199" s="34">
        <f ca="1">IFERROR(__xludf.DUMMYFUNCTION("IMPORTRANGE(""https://docs.google.com/spreadsheets/d/1TIioSZ1nkrNo7fXNL_Pl8Yn36hHqDPS8O9jJQOqTQgg"", ""Finance Nightly Processing 2019!S81:S81"")"),0.144444444444444)</f>
        <v>0.14444444444444399</v>
      </c>
      <c r="I199" s="37">
        <f ca="1">IFERROR(__xludf.DUMMYFUNCTION("IMPORTRANGE(""https://docs.google.com/spreadsheets/d/1TIioSZ1nkrNo7fXNL_Pl8Yn36hHqDPS8O9jJQOqTQgg"", ""Finance Nightly Processing 2019!W81:W81"")"),0.227083333333333)</f>
        <v>0.227083333333333</v>
      </c>
      <c r="J199" s="11">
        <f t="shared" ca="1" si="1"/>
        <v>446.99999999999955</v>
      </c>
      <c r="L199" s="12" t="s">
        <v>18</v>
      </c>
    </row>
    <row r="200" spans="1:12">
      <c r="A200" s="7">
        <v>43544</v>
      </c>
      <c r="B200" s="8" t="s">
        <v>21</v>
      </c>
      <c r="C200" s="9" t="str">
        <f>VLOOKUP(A200,[1]Table!A:B,2,FALSE)</f>
        <v>P8 W1</v>
      </c>
      <c r="D200" s="9" t="str">
        <f>VLOOKUP(A200,[1]Table!A:D,4,FALSE)</f>
        <v>Period 8</v>
      </c>
      <c r="E200" s="8" t="s">
        <v>15</v>
      </c>
      <c r="F200" s="9">
        <v>0.91666666666666663</v>
      </c>
      <c r="G200" s="37">
        <f ca="1">IFERROR(__xludf.DUMMYFUNCTION("IMPORTRANGE(""https://docs.google.com/spreadsheets/d/1TIioSZ1nkrNo7fXNL_Pl8Yn36hHqDPS8O9jJQOqTQgg"", ""Finance Nightly Processing 2019!R82:R82"")"),0.125)</f>
        <v>0.125</v>
      </c>
      <c r="H200" s="34">
        <f ca="1">IFERROR(__xludf.DUMMYFUNCTION("IMPORTRANGE(""https://docs.google.com/spreadsheets/d/1TIioSZ1nkrNo7fXNL_Pl8Yn36hHqDPS8O9jJQOqTQgg"", ""Finance Nightly Processing 2019!S82:S82"")"),0.161111111111111)</f>
        <v>0.16111111111111101</v>
      </c>
      <c r="I200" s="37">
        <f ca="1">IFERROR(__xludf.DUMMYFUNCTION("IMPORTRANGE(""https://docs.google.com/spreadsheets/d/1TIioSZ1nkrNo7fXNL_Pl8Yn36hHqDPS8O9jJQOqTQgg"", ""Finance Nightly Processing 2019!W82:W82"")"),0.254409722222222)</f>
        <v>0.25440972222222202</v>
      </c>
      <c r="J200" s="11">
        <f t="shared" ca="1" si="1"/>
        <v>486.3499999999998</v>
      </c>
      <c r="L200" s="12" t="s">
        <v>22</v>
      </c>
    </row>
    <row r="201" spans="1:12">
      <c r="A201" s="7">
        <v>43545</v>
      </c>
      <c r="B201" s="8" t="s">
        <v>23</v>
      </c>
      <c r="C201" s="9" t="str">
        <f>VLOOKUP(A201,[1]Table!A:B,2,FALSE)</f>
        <v>P8 W1</v>
      </c>
      <c r="D201" s="9" t="str">
        <f>VLOOKUP(A201,[1]Table!A:D,4,FALSE)</f>
        <v>Period 8</v>
      </c>
      <c r="E201" s="8" t="s">
        <v>15</v>
      </c>
      <c r="F201" s="9">
        <v>0.91666666666666663</v>
      </c>
      <c r="G201" s="37">
        <f ca="1">IFERROR(__xludf.DUMMYFUNCTION("IMPORTRANGE(""https://docs.google.com/spreadsheets/d/1TIioSZ1nkrNo7fXNL_Pl8Yn36hHqDPS8O9jJQOqTQgg"", ""Finance Nightly Processing 2019!R83:R83"")"),0.11193287037037)</f>
        <v>0.11193287037037</v>
      </c>
      <c r="H201" s="34">
        <f ca="1">IFERROR(__xludf.DUMMYFUNCTION("IMPORTRANGE(""https://docs.google.com/spreadsheets/d/1TIioSZ1nkrNo7fXNL_Pl8Yn36hHqDPS8O9jJQOqTQgg"", ""Finance Nightly Processing 2019!S83:S83"")"),0.141527777777777)</f>
        <v>0.141527777777777</v>
      </c>
      <c r="I201" s="37">
        <f ca="1">IFERROR(__xludf.DUMMYFUNCTION("IMPORTRANGE(""https://docs.google.com/spreadsheets/d/1TIioSZ1nkrNo7fXNL_Pl8Yn36hHqDPS8O9jJQOqTQgg"", ""Finance Nightly Processing 2019!W83:W83"")"),0.227905092592592)</f>
        <v>0.22790509259259201</v>
      </c>
      <c r="J201" s="11">
        <f t="shared" ca="1" si="1"/>
        <v>448.18333333333248</v>
      </c>
      <c r="L201" s="12" t="s">
        <v>24</v>
      </c>
    </row>
    <row r="202" spans="1:12">
      <c r="A202" s="7">
        <v>43546</v>
      </c>
      <c r="B202" s="8" t="s">
        <v>25</v>
      </c>
      <c r="C202" s="9" t="str">
        <f>VLOOKUP(A202,[1]Table!A:B,2,FALSE)</f>
        <v>P8 W1</v>
      </c>
      <c r="D202" s="9" t="str">
        <f>VLOOKUP(A202,[1]Table!A:D,4,FALSE)</f>
        <v>Period 8</v>
      </c>
      <c r="E202" s="8" t="s">
        <v>15</v>
      </c>
      <c r="F202" s="9">
        <v>0.91666666666666663</v>
      </c>
      <c r="G202" s="37">
        <f ca="1">IFERROR(__xludf.DUMMYFUNCTION("IMPORTRANGE(""https://docs.google.com/spreadsheets/d/1TIioSZ1nkrNo7fXNL_Pl8Yn36hHqDPS8O9jJQOqTQgg"", ""Finance Nightly Processing 2019!R84:R84"")"),0.11125)</f>
        <v>0.11125</v>
      </c>
      <c r="H202" s="34">
        <f ca="1">IFERROR(__xludf.DUMMYFUNCTION("IMPORTRANGE(""https://docs.google.com/spreadsheets/d/1TIioSZ1nkrNo7fXNL_Pl8Yn36hHqDPS8O9jJQOqTQgg"", ""Finance Nightly Processing 2019!S84:S84"")"),0.136712962962962)</f>
        <v>0.13671296296296201</v>
      </c>
      <c r="I202" s="37">
        <f ca="1">IFERROR(__xludf.DUMMYFUNCTION("IMPORTRANGE(""https://docs.google.com/spreadsheets/d/1TIioSZ1nkrNo7fXNL_Pl8Yn36hHqDPS8O9jJQOqTQgg"", ""Finance Nightly Processing 2019!W84:W84"")"),0.215289351851851)</f>
        <v>0.215289351851851</v>
      </c>
      <c r="J202" s="11">
        <f t="shared" ca="1" si="1"/>
        <v>430.0166666666654</v>
      </c>
      <c r="L202" s="12" t="s">
        <v>26</v>
      </c>
    </row>
    <row r="203" spans="1:12">
      <c r="A203" s="7">
        <v>43547</v>
      </c>
      <c r="B203" s="8" t="s">
        <v>29</v>
      </c>
      <c r="C203" s="9" t="str">
        <f>VLOOKUP(A203,[1]Table!A:B,2,FALSE)</f>
        <v>P8 W1</v>
      </c>
      <c r="D203" s="9" t="str">
        <f>VLOOKUP(A203,[1]Table!A:D,4,FALSE)</f>
        <v>Period 8</v>
      </c>
      <c r="E203" s="8" t="s">
        <v>15</v>
      </c>
      <c r="F203" s="9">
        <v>0.91666666666666663</v>
      </c>
      <c r="G203" s="37">
        <f ca="1">IFERROR(__xludf.DUMMYFUNCTION("IMPORTRANGE(""https://docs.google.com/spreadsheets/d/1TIioSZ1nkrNo7fXNL_Pl8Yn36hHqDPS8O9jJQOqTQgg"", ""Finance Nightly Processing 2019!R85:R85"")"),0.112523148148148)</f>
        <v>0.112523148148148</v>
      </c>
      <c r="H203" s="34">
        <f ca="1">IFERROR(__xludf.DUMMYFUNCTION("IMPORTRANGE(""https://docs.google.com/spreadsheets/d/1TIioSZ1nkrNo7fXNL_Pl8Yn36hHqDPS8O9jJQOqTQgg"", ""Finance Nightly Processing 2019!S85:S85"")"),0.123310185185185)</f>
        <v>0.123310185185185</v>
      </c>
      <c r="I203" s="37">
        <f ca="1">IFERROR(__xludf.DUMMYFUNCTION("IMPORTRANGE(""https://docs.google.com/spreadsheets/d/1TIioSZ1nkrNo7fXNL_Pl8Yn36hHqDPS8O9jJQOqTQgg"", ""Finance Nightly Processing 2019!W85:W85"")"),0.211805555555555)</f>
        <v>0.211805555555555</v>
      </c>
      <c r="J203" s="11">
        <f t="shared" ca="1" si="1"/>
        <v>424.99999999999932</v>
      </c>
      <c r="L203" s="12" t="s">
        <v>30</v>
      </c>
    </row>
    <row r="204" spans="1:12">
      <c r="A204" s="7">
        <v>43548</v>
      </c>
      <c r="B204" s="8" t="s">
        <v>31</v>
      </c>
      <c r="C204" s="9" t="str">
        <f>VLOOKUP(A204,[1]Table!A:B,2,FALSE)</f>
        <v>P8 W1</v>
      </c>
      <c r="D204" s="9" t="str">
        <f>VLOOKUP(A204,[1]Table!A:D,4,FALSE)</f>
        <v>Period 8</v>
      </c>
      <c r="E204" s="8" t="s">
        <v>15</v>
      </c>
      <c r="F204" s="9">
        <v>0.91666666666666663</v>
      </c>
      <c r="G204" s="37">
        <f ca="1">IFERROR(__xludf.DUMMYFUNCTION("IMPORTRANGE(""https://docs.google.com/spreadsheets/d/1TIioSZ1nkrNo7fXNL_Pl8Yn36hHqDPS8O9jJQOqTQgg"", ""Finance Nightly Processing 2019!R86:R86"")"),0.139583333333333)</f>
        <v>0.139583333333333</v>
      </c>
      <c r="H204" s="34">
        <f ca="1">IFERROR(__xludf.DUMMYFUNCTION("IMPORTRANGE(""https://docs.google.com/spreadsheets/d/1TIioSZ1nkrNo7fXNL_Pl8Yn36hHqDPS8O9jJQOqTQgg"", ""Finance Nightly Processing 2019!S86:S86"")"),0.163194444444444)</f>
        <v>0.163194444444444</v>
      </c>
      <c r="I204" s="37">
        <f ca="1">IFERROR(__xludf.DUMMYFUNCTION("IMPORTRANGE(""https://docs.google.com/spreadsheets/d/1TIioSZ1nkrNo7fXNL_Pl8Yn36hHqDPS8O9jJQOqTQgg"", ""Finance Nightly Processing 2019!W86:W86"")"),0.240277777777777)</f>
        <v>0.24027777777777701</v>
      </c>
      <c r="J204" s="11">
        <f t="shared" ca="1" si="1"/>
        <v>465.99999999999898</v>
      </c>
      <c r="L204" s="12" t="s">
        <v>32</v>
      </c>
    </row>
    <row r="205" spans="1:12">
      <c r="A205" s="7">
        <v>43549</v>
      </c>
      <c r="B205" s="8" t="s">
        <v>14</v>
      </c>
      <c r="C205" s="9" t="str">
        <f>VLOOKUP(A205,[1]Table!A:B,2,FALSE)</f>
        <v>P8 W2</v>
      </c>
      <c r="D205" s="9" t="str">
        <f>VLOOKUP(A205,[1]Table!A:D,4,FALSE)</f>
        <v>Period 8</v>
      </c>
      <c r="E205" s="8" t="s">
        <v>33</v>
      </c>
      <c r="F205" s="9">
        <v>0.91666666666666663</v>
      </c>
      <c r="G205" s="37">
        <f ca="1">IFERROR(__xludf.DUMMYFUNCTION("IMPORTRANGE(""https://docs.google.com/spreadsheets/d/1TIioSZ1nkrNo7fXNL_Pl8Yn36hHqDPS8O9jJQOqTQgg"", ""Finance Nightly Processing 2019!R87:R87"")"),0.113194444444444)</f>
        <v>0.113194444444444</v>
      </c>
      <c r="H205" s="34">
        <f ca="1">IFERROR(__xludf.DUMMYFUNCTION("IMPORTRANGE(""https://docs.google.com/spreadsheets/d/1TIioSZ1nkrNo7fXNL_Pl8Yn36hHqDPS8O9jJQOqTQgg"", ""Finance Nightly Processing 2019!S87:S87"")"),0.136805555555555)</f>
        <v>0.13680555555555499</v>
      </c>
      <c r="I205" s="37">
        <f ca="1">IFERROR(__xludf.DUMMYFUNCTION("IMPORTRANGE(""https://docs.google.com/spreadsheets/d/1TIioSZ1nkrNo7fXNL_Pl8Yn36hHqDPS8O9jJQOqTQgg"", ""Finance Nightly Processing 2019!W87:W87"")"),0.225)</f>
        <v>0.22500000000000001</v>
      </c>
      <c r="J205" s="11">
        <f t="shared" ca="1" si="1"/>
        <v>444</v>
      </c>
      <c r="L205" s="12" t="s">
        <v>16</v>
      </c>
    </row>
    <row r="206" spans="1:12">
      <c r="A206" s="7">
        <v>43550</v>
      </c>
      <c r="B206" s="8" t="s">
        <v>17</v>
      </c>
      <c r="C206" s="9" t="str">
        <f>VLOOKUP(A206,[1]Table!A:B,2,FALSE)</f>
        <v>P8 W2</v>
      </c>
      <c r="D206" s="9" t="str">
        <f>VLOOKUP(A206,[1]Table!A:D,4,FALSE)</f>
        <v>Period 8</v>
      </c>
      <c r="E206" s="8" t="s">
        <v>33</v>
      </c>
      <c r="F206" s="9">
        <v>0.91666666666666663</v>
      </c>
      <c r="G206" s="37">
        <f ca="1">IFERROR(__xludf.DUMMYFUNCTION("IMPORTRANGE(""https://docs.google.com/spreadsheets/d/1TIioSZ1nkrNo7fXNL_Pl8Yn36hHqDPS8O9jJQOqTQgg"", ""Finance Nightly Processing 2019!R88:R88"")"),0.131944444444444)</f>
        <v>0.131944444444444</v>
      </c>
      <c r="H206" s="34">
        <f ca="1">IFERROR(__xludf.DUMMYFUNCTION("IMPORTRANGE(""https://docs.google.com/spreadsheets/d/1TIioSZ1nkrNo7fXNL_Pl8Yn36hHqDPS8O9jJQOqTQgg"", ""Finance Nightly Processing 2019!S88:S88"")"),0.160416666666666)</f>
        <v>0.16041666666666601</v>
      </c>
      <c r="I206" s="37">
        <f ca="1">IFERROR(__xludf.DUMMYFUNCTION("IMPORTRANGE(""https://docs.google.com/spreadsheets/d/1TIioSZ1nkrNo7fXNL_Pl8Yn36hHqDPS8O9jJQOqTQgg"", ""Finance Nightly Processing 2019!W88:W88"")"),0.238194444444444)</f>
        <v>0.23819444444444399</v>
      </c>
      <c r="J206" s="11">
        <f t="shared" ca="1" si="1"/>
        <v>462.99999999999949</v>
      </c>
      <c r="L206" s="12" t="s">
        <v>18</v>
      </c>
    </row>
    <row r="207" spans="1:12">
      <c r="A207" s="7">
        <v>43551</v>
      </c>
      <c r="B207" s="8" t="s">
        <v>21</v>
      </c>
      <c r="C207" s="9" t="str">
        <f>VLOOKUP(A207,[1]Table!A:B,2,FALSE)</f>
        <v>P8 W2</v>
      </c>
      <c r="D207" s="9" t="str">
        <f>VLOOKUP(A207,[1]Table!A:D,4,FALSE)</f>
        <v>Period 8</v>
      </c>
      <c r="E207" s="8" t="s">
        <v>33</v>
      </c>
      <c r="F207" s="9">
        <v>0.91666666666666663</v>
      </c>
      <c r="G207" s="37">
        <f ca="1">IFERROR(__xludf.DUMMYFUNCTION("IMPORTRANGE(""https://docs.google.com/spreadsheets/d/1TIioSZ1nkrNo7fXNL_Pl8Yn36hHqDPS8O9jJQOqTQgg"", ""Finance Nightly Processing 2019!R89:R89"")"),0.125)</f>
        <v>0.125</v>
      </c>
      <c r="H207" s="34">
        <f ca="1">IFERROR(__xludf.DUMMYFUNCTION("IMPORTRANGE(""https://docs.google.com/spreadsheets/d/1TIioSZ1nkrNo7fXNL_Pl8Yn36hHqDPS8O9jJQOqTQgg"", ""Finance Nightly Processing 2019!S89:S89"")"),0.148611111111111)</f>
        <v>0.148611111111111</v>
      </c>
      <c r="I207" s="37">
        <f ca="1">IFERROR(__xludf.DUMMYFUNCTION("IMPORTRANGE(""https://docs.google.com/spreadsheets/d/1TIioSZ1nkrNo7fXNL_Pl8Yn36hHqDPS8O9jJQOqTQgg"", ""Finance Nightly Processing 2019!W89:W89"")"),0.226388888888888)</f>
        <v>0.226388888888888</v>
      </c>
      <c r="J207" s="11">
        <f t="shared" ca="1" si="1"/>
        <v>445.99999999999875</v>
      </c>
      <c r="L207" s="12" t="s">
        <v>22</v>
      </c>
    </row>
    <row r="208" spans="1:12">
      <c r="A208" s="7">
        <v>43552</v>
      </c>
      <c r="B208" s="8" t="s">
        <v>23</v>
      </c>
      <c r="C208" s="9" t="str">
        <f>VLOOKUP(A208,[1]Table!A:B,2,FALSE)</f>
        <v>P8 W2</v>
      </c>
      <c r="D208" s="9" t="str">
        <f>VLOOKUP(A208,[1]Table!A:D,4,FALSE)</f>
        <v>Period 8</v>
      </c>
      <c r="E208" s="8" t="s">
        <v>33</v>
      </c>
      <c r="F208" s="9">
        <v>0.91666666666666663</v>
      </c>
      <c r="G208" s="37">
        <f ca="1">IFERROR(__xludf.DUMMYFUNCTION("IMPORTRANGE(""https://docs.google.com/spreadsheets/d/1TIioSZ1nkrNo7fXNL_Pl8Yn36hHqDPS8O9jJQOqTQgg"", ""Finance Nightly Processing 2019!R90:R90"")"),0.127083333333333)</f>
        <v>0.12708333333333299</v>
      </c>
      <c r="H208" s="34">
        <f ca="1">IFERROR(__xludf.DUMMYFUNCTION("IMPORTRANGE(""https://docs.google.com/spreadsheets/d/1TIioSZ1nkrNo7fXNL_Pl8Yn36hHqDPS8O9jJQOqTQgg"", ""Finance Nightly Processing 2019!S90:S90"")"),0.175)</f>
        <v>0.17499999999999999</v>
      </c>
      <c r="I208" s="37">
        <f ca="1">IFERROR(__xludf.DUMMYFUNCTION("IMPORTRANGE(""https://docs.google.com/spreadsheets/d/1TIioSZ1nkrNo7fXNL_Pl8Yn36hHqDPS8O9jJQOqTQgg"", ""Finance Nightly Processing 2019!W90:W90"")"),0.229861111111111)</f>
        <v>0.22986111111111099</v>
      </c>
      <c r="J208" s="11">
        <f t="shared" ca="1" si="1"/>
        <v>450.99999999999983</v>
      </c>
      <c r="L208" s="12" t="s">
        <v>24</v>
      </c>
    </row>
    <row r="209" spans="1:14">
      <c r="A209" s="7">
        <v>43553</v>
      </c>
      <c r="B209" s="8" t="s">
        <v>25</v>
      </c>
      <c r="C209" s="9" t="str">
        <f>VLOOKUP(A209,[1]Table!A:B,2,FALSE)</f>
        <v>P8 W2</v>
      </c>
      <c r="D209" s="9" t="str">
        <f>VLOOKUP(A209,[1]Table!A:D,4,FALSE)</f>
        <v>Period 8</v>
      </c>
      <c r="E209" s="8" t="s">
        <v>33</v>
      </c>
      <c r="F209" s="9">
        <v>0.91666666666666663</v>
      </c>
      <c r="G209" s="37">
        <f ca="1">IFERROR(__xludf.DUMMYFUNCTION("IMPORTRANGE(""https://docs.google.com/spreadsheets/d/1TIioSZ1nkrNo7fXNL_Pl8Yn36hHqDPS8O9jJQOqTQgg"", ""Finance Nightly Processing 2019!R91:R91"")"),0.11130787037037)</f>
        <v>0.11130787037037</v>
      </c>
      <c r="H209" s="34">
        <f ca="1">IFERROR(__xludf.DUMMYFUNCTION("IMPORTRANGE(""https://docs.google.com/spreadsheets/d/1TIioSZ1nkrNo7fXNL_Pl8Yn36hHqDPS8O9jJQOqTQgg"", ""Finance Nightly Processing 2019!S91:S91"")"),0.130277777777777)</f>
        <v>0.13027777777777699</v>
      </c>
      <c r="I209" s="37">
        <f ca="1">IFERROR(__xludf.DUMMYFUNCTION("IMPORTRANGE(""https://docs.google.com/spreadsheets/d/1TIioSZ1nkrNo7fXNL_Pl8Yn36hHqDPS8O9jJQOqTQgg"", ""Finance Nightly Processing 2019!W91:W91"")"),0.218310185185185)</f>
        <v>0.218310185185185</v>
      </c>
      <c r="J209" s="11">
        <f t="shared" ca="1" si="1"/>
        <v>434.36666666666639</v>
      </c>
      <c r="L209" s="12" t="s">
        <v>26</v>
      </c>
    </row>
    <row r="210" spans="1:14">
      <c r="A210" s="7">
        <v>43554</v>
      </c>
      <c r="B210" s="8" t="s">
        <v>29</v>
      </c>
      <c r="C210" s="9" t="str">
        <f>VLOOKUP(A210,[1]Table!A:B,2,FALSE)</f>
        <v>P8 W2</v>
      </c>
      <c r="D210" s="9" t="str">
        <f>VLOOKUP(A210,[1]Table!A:D,4,FALSE)</f>
        <v>Period 8</v>
      </c>
      <c r="E210" s="8" t="s">
        <v>33</v>
      </c>
      <c r="F210" s="9">
        <v>0.91666666666666663</v>
      </c>
      <c r="G210" s="37">
        <f ca="1">IFERROR(__xludf.DUMMYFUNCTION("IMPORTRANGE(""https://docs.google.com/spreadsheets/d/1TIioSZ1nkrNo7fXNL_Pl8Yn36hHqDPS8O9jJQOqTQgg"", ""Finance Nightly Processing 2019!R92:R92"")"),0.111296296296296)</f>
        <v>0.111296296296296</v>
      </c>
      <c r="H210" s="34">
        <f ca="1">IFERROR(__xludf.DUMMYFUNCTION("IMPORTRANGE(""https://docs.google.com/spreadsheets/d/1TIioSZ1nkrNo7fXNL_Pl8Yn36hHqDPS8O9jJQOqTQgg"", ""Finance Nightly Processing 2019!S92:S92"")"),0.128460648148148)</f>
        <v>0.128460648148148</v>
      </c>
      <c r="I210" s="37">
        <f ca="1">IFERROR(__xludf.DUMMYFUNCTION("IMPORTRANGE(""https://docs.google.com/spreadsheets/d/1TIioSZ1nkrNo7fXNL_Pl8Yn36hHqDPS8O9jJQOqTQgg"", ""Finance Nightly Processing 2019!W92:W92"")"),0.242731481481481)</f>
        <v>0.24273148148148099</v>
      </c>
      <c r="J210" s="11">
        <f t="shared" ca="1" si="1"/>
        <v>469.53333333333273</v>
      </c>
      <c r="L210" s="12" t="s">
        <v>30</v>
      </c>
    </row>
    <row r="211" spans="1:14">
      <c r="A211" s="7">
        <v>43555</v>
      </c>
      <c r="B211" s="8" t="s">
        <v>31</v>
      </c>
      <c r="C211" s="9" t="str">
        <f>VLOOKUP(A211,[1]Table!A:B,2,FALSE)</f>
        <v>P8 W2</v>
      </c>
      <c r="D211" s="9" t="str">
        <f>VLOOKUP(A211,[1]Table!A:D,4,FALSE)</f>
        <v>Period 8</v>
      </c>
      <c r="E211" s="8" t="s">
        <v>33</v>
      </c>
      <c r="F211" s="9">
        <v>0.91666666666666663</v>
      </c>
      <c r="G211" s="37">
        <f ca="1">IFERROR(__xludf.DUMMYFUNCTION("IMPORTRANGE(""https://docs.google.com/spreadsheets/d/1TIioSZ1nkrNo7fXNL_Pl8Yn36hHqDPS8O9jJQOqTQgg"", ""Finance Nightly Processing 2019!R93:R93"")"),0.157916666666666)</f>
        <v>0.15791666666666601</v>
      </c>
      <c r="H211" s="34">
        <f ca="1">IFERROR(__xludf.DUMMYFUNCTION("IMPORTRANGE(""https://docs.google.com/spreadsheets/d/1TIioSZ1nkrNo7fXNL_Pl8Yn36hHqDPS8O9jJQOqTQgg"", ""Finance Nightly Processing 2019!S93:S93"")"),0.183541666666666)</f>
        <v>0.18354166666666599</v>
      </c>
      <c r="I211" s="37">
        <f ca="1">IFERROR(__xludf.DUMMYFUNCTION("IMPORTRANGE(""https://docs.google.com/spreadsheets/d/1TIioSZ1nkrNo7fXNL_Pl8Yn36hHqDPS8O9jJQOqTQgg"", ""Finance Nightly Processing 2019!W93:W93"")"),0.250578703703703)</f>
        <v>0.250578703703703</v>
      </c>
      <c r="J211" s="11">
        <f t="shared" ca="1" si="1"/>
        <v>480.83333333333229</v>
      </c>
      <c r="K211" s="12" t="s">
        <v>125</v>
      </c>
      <c r="L211" s="12" t="s">
        <v>32</v>
      </c>
      <c r="M211" s="12" t="s">
        <v>141</v>
      </c>
      <c r="N211" s="12" t="s">
        <v>20</v>
      </c>
    </row>
    <row r="212" spans="1:14">
      <c r="A212" s="7">
        <v>43556</v>
      </c>
      <c r="B212" s="8" t="s">
        <v>14</v>
      </c>
      <c r="C212" s="9" t="str">
        <f>VLOOKUP(A212,[1]Table!A:B,2,FALSE)</f>
        <v>P8 W3</v>
      </c>
      <c r="D212" s="9" t="str">
        <f>VLOOKUP(A212,[1]Table!A:D,4,FALSE)</f>
        <v>Period 8</v>
      </c>
      <c r="E212" s="8" t="s">
        <v>39</v>
      </c>
      <c r="F212" s="9">
        <v>0.91666666666666663</v>
      </c>
      <c r="G212" s="37">
        <f ca="1">IFERROR(__xludf.DUMMYFUNCTION("IMPORTRANGE(""https://docs.google.com/spreadsheets/d/1TIioSZ1nkrNo7fXNL_Pl8Yn36hHqDPS8O9jJQOqTQgg"", ""Finance Nightly Processing 2019!R94:R94"")"),0.216666666666666)</f>
        <v>0.21666666666666601</v>
      </c>
      <c r="H212" s="34">
        <f ca="1">IFERROR(__xludf.DUMMYFUNCTION("IMPORTRANGE(""https://docs.google.com/spreadsheets/d/1TIioSZ1nkrNo7fXNL_Pl8Yn36hHqDPS8O9jJQOqTQgg"", ""Finance Nightly Processing 2019!S94:S94"")"),0.242361111111111)</f>
        <v>0.242361111111111</v>
      </c>
      <c r="I212" s="37">
        <f ca="1">IFERROR(__xludf.DUMMYFUNCTION("IMPORTRANGE(""https://docs.google.com/spreadsheets/d/1TIioSZ1nkrNo7fXNL_Pl8Yn36hHqDPS8O9jJQOqTQgg"", ""Finance Nightly Processing 2019!W94:W94"")"),0.311111111111111)</f>
        <v>0.31111111111111101</v>
      </c>
      <c r="J212" s="11">
        <f t="shared" ca="1" si="1"/>
        <v>567.99999999999989</v>
      </c>
      <c r="L212" s="12" t="s">
        <v>16</v>
      </c>
      <c r="M212" s="12" t="s">
        <v>142</v>
      </c>
      <c r="N212" s="12" t="s">
        <v>20</v>
      </c>
    </row>
    <row r="213" spans="1:14">
      <c r="A213" s="7">
        <v>43557</v>
      </c>
      <c r="B213" s="8" t="s">
        <v>17</v>
      </c>
      <c r="C213" s="9" t="str">
        <f>VLOOKUP(A213,[1]Table!A:B,2,FALSE)</f>
        <v>P8 W3</v>
      </c>
      <c r="D213" s="9" t="str">
        <f>VLOOKUP(A213,[1]Table!A:D,4,FALSE)</f>
        <v>Period 8</v>
      </c>
      <c r="E213" s="8" t="s">
        <v>39</v>
      </c>
      <c r="F213" s="9">
        <v>0.91666666666666663</v>
      </c>
      <c r="G213" s="37">
        <f ca="1">IFERROR(__xludf.DUMMYFUNCTION("IMPORTRANGE(""https://docs.google.com/spreadsheets/d/1TIioSZ1nkrNo7fXNL_Pl8Yn36hHqDPS8O9jJQOqTQgg"", ""Finance Nightly Processing 2019!R95:R95"")"),0.136111111111111)</f>
        <v>0.13611111111111099</v>
      </c>
      <c r="H213" s="34">
        <f ca="1">IFERROR(__xludf.DUMMYFUNCTION("IMPORTRANGE(""https://docs.google.com/spreadsheets/d/1TIioSZ1nkrNo7fXNL_Pl8Yn36hHqDPS8O9jJQOqTQgg"", ""Finance Nightly Processing 2019!S95:S95"")"),0.156944444444444)</f>
        <v>0.156944444444444</v>
      </c>
      <c r="I213" s="37">
        <v>0.24374999999999999</v>
      </c>
      <c r="J213" s="11">
        <f t="shared" si="1"/>
        <v>471.00000000000011</v>
      </c>
      <c r="L213" s="12" t="s">
        <v>18</v>
      </c>
    </row>
    <row r="214" spans="1:14">
      <c r="A214" s="7">
        <v>43558</v>
      </c>
      <c r="B214" s="8" t="s">
        <v>21</v>
      </c>
      <c r="C214" s="9" t="str">
        <f>VLOOKUP(A214,[1]Table!A:B,2,FALSE)</f>
        <v>P8 W3</v>
      </c>
      <c r="D214" s="9" t="str">
        <f>VLOOKUP(A214,[1]Table!A:D,4,FALSE)</f>
        <v>Period 8</v>
      </c>
      <c r="E214" s="8" t="s">
        <v>39</v>
      </c>
      <c r="F214" s="9">
        <v>0.91666666666666663</v>
      </c>
      <c r="G214" s="37">
        <f ca="1">IFERROR(__xludf.DUMMYFUNCTION("IMPORTRANGE(""https://docs.google.com/spreadsheets/d/1TIioSZ1nkrNo7fXNL_Pl8Yn36hHqDPS8O9jJQOqTQgg"", ""Finance Nightly Processing 2019!R96:R96"")"),0.134027777777777)</f>
        <v>0.134027777777777</v>
      </c>
      <c r="H214" s="34">
        <f ca="1">IFERROR(__xludf.DUMMYFUNCTION("IMPORTRANGE(""https://docs.google.com/spreadsheets/d/1TIioSZ1nkrNo7fXNL_Pl8Yn36hHqDPS8O9jJQOqTQgg"", ""Finance Nightly Processing 2019!S96:S96"")"),0.163888888888888)</f>
        <v>0.163888888888888</v>
      </c>
      <c r="I214" s="37">
        <v>0.24166666666666667</v>
      </c>
      <c r="J214" s="11">
        <f t="shared" si="1"/>
        <v>468.00000000000011</v>
      </c>
      <c r="L214" s="12" t="s">
        <v>22</v>
      </c>
    </row>
    <row r="215" spans="1:14">
      <c r="A215" s="7">
        <v>43559</v>
      </c>
      <c r="B215" s="8" t="s">
        <v>23</v>
      </c>
      <c r="C215" s="9" t="str">
        <f>VLOOKUP(A215,[1]Table!A:B,2,FALSE)</f>
        <v>P8 W3</v>
      </c>
      <c r="D215" s="9" t="str">
        <f>VLOOKUP(A215,[1]Table!A:D,4,FALSE)</f>
        <v>Period 8</v>
      </c>
      <c r="E215" s="8" t="s">
        <v>39</v>
      </c>
      <c r="F215" s="9">
        <v>0.91666666666666663</v>
      </c>
      <c r="G215" s="37">
        <f ca="1">IFERROR(__xludf.DUMMYFUNCTION("IMPORTRANGE(""https://docs.google.com/spreadsheets/d/1TIioSZ1nkrNo7fXNL_Pl8Yn36hHqDPS8O9jJQOqTQgg"", ""Finance Nightly Processing 2019!R97:R97"")"),0.131944444444444)</f>
        <v>0.131944444444444</v>
      </c>
      <c r="H215" s="34">
        <f ca="1">IFERROR(__xludf.DUMMYFUNCTION("IMPORTRANGE(""https://docs.google.com/spreadsheets/d/1TIioSZ1nkrNo7fXNL_Pl8Yn36hHqDPS8O9jJQOqTQgg"", ""Finance Nightly Processing 2019!S97:S97"")"),0.146527777777777)</f>
        <v>0.14652777777777701</v>
      </c>
      <c r="I215" s="37">
        <f ca="1">IFERROR(__xludf.DUMMYFUNCTION("IMPORTRANGE(""https://docs.google.com/spreadsheets/d/1TIioSZ1nkrNo7fXNL_Pl8Yn36hHqDPS8O9jJQOqTQgg"", ""Finance Nightly Processing 2019!W97:W97"")"),0.232638888888888)</f>
        <v>0.23263888888888801</v>
      </c>
      <c r="J215" s="11">
        <f t="shared" ca="1" si="1"/>
        <v>454.99999999999886</v>
      </c>
      <c r="L215" s="12" t="s">
        <v>24</v>
      </c>
    </row>
    <row r="216" spans="1:14">
      <c r="A216" s="7">
        <v>43560</v>
      </c>
      <c r="B216" s="8" t="s">
        <v>25</v>
      </c>
      <c r="C216" s="9" t="str">
        <f>VLOOKUP(A216,[1]Table!A:B,2,FALSE)</f>
        <v>P8 W3</v>
      </c>
      <c r="D216" s="9" t="str">
        <f>VLOOKUP(A216,[1]Table!A:D,4,FALSE)</f>
        <v>Period 8</v>
      </c>
      <c r="E216" s="8" t="s">
        <v>39</v>
      </c>
      <c r="F216" s="9">
        <v>0.91666666666666663</v>
      </c>
      <c r="G216" s="37">
        <f ca="1">IFERROR(__xludf.DUMMYFUNCTION("IMPORTRANGE(""https://docs.google.com/spreadsheets/d/1TIioSZ1nkrNo7fXNL_Pl8Yn36hHqDPS8O9jJQOqTQgg"", ""Finance Nightly Processing 2019!R98:R98"")"),0.122361111111111)</f>
        <v>0.122361111111111</v>
      </c>
      <c r="H216" s="34">
        <f ca="1">IFERROR(__xludf.DUMMYFUNCTION("IMPORTRANGE(""https://docs.google.com/spreadsheets/d/1TIioSZ1nkrNo7fXNL_Pl8Yn36hHqDPS8O9jJQOqTQgg"", ""Finance Nightly Processing 2019!S98:S98"")"),0.155821759259259)</f>
        <v>0.15582175925925901</v>
      </c>
      <c r="I216" s="37">
        <f ca="1">IFERROR(__xludf.DUMMYFUNCTION("IMPORTRANGE(""https://docs.google.com/spreadsheets/d/1TIioSZ1nkrNo7fXNL_Pl8Yn36hHqDPS8O9jJQOqTQgg"", ""Finance Nightly Processing 2019!W98:W98"")"),0.237847222222222)</f>
        <v>0.23784722222222199</v>
      </c>
      <c r="J216" s="11">
        <f t="shared" ca="1" si="1"/>
        <v>462.49999999999972</v>
      </c>
      <c r="L216" s="12" t="s">
        <v>26</v>
      </c>
    </row>
    <row r="217" spans="1:14">
      <c r="A217" s="7">
        <v>43561</v>
      </c>
      <c r="B217" s="8" t="s">
        <v>29</v>
      </c>
      <c r="C217" s="9" t="str">
        <f>VLOOKUP(A217,[1]Table!A:B,2,FALSE)</f>
        <v>P8 W3</v>
      </c>
      <c r="D217" s="9" t="str">
        <f>VLOOKUP(A217,[1]Table!A:D,4,FALSE)</f>
        <v>Period 8</v>
      </c>
      <c r="E217" s="8" t="s">
        <v>39</v>
      </c>
      <c r="F217" s="9">
        <v>0.91666666666666663</v>
      </c>
      <c r="G217" s="37">
        <f ca="1">IFERROR(__xludf.DUMMYFUNCTION("IMPORTRANGE(""https://docs.google.com/spreadsheets/d/1TIioSZ1nkrNo7fXNL_Pl8Yn36hHqDPS8O9jJQOqTQgg"", ""Finance Nightly Processing 2019!R99:R99"")"),0.133842592592592)</f>
        <v>0.13384259259259201</v>
      </c>
      <c r="H217" s="34">
        <f ca="1">IFERROR(__xludf.DUMMYFUNCTION("IMPORTRANGE(""https://docs.google.com/spreadsheets/d/1TIioSZ1nkrNo7fXNL_Pl8Yn36hHqDPS8O9jJQOqTQgg"", ""Finance Nightly Processing 2019!S99:S99"")"),0.150833333333333)</f>
        <v>0.15083333333333299</v>
      </c>
      <c r="I217" s="37">
        <f ca="1">IFERROR(__xludf.DUMMYFUNCTION("IMPORTRANGE(""https://docs.google.com/spreadsheets/d/1TIioSZ1nkrNo7fXNL_Pl8Yn36hHqDPS8O9jJQOqTQgg"", ""Finance Nightly Processing 2019!W99:W99"")"),0.242361111111111)</f>
        <v>0.242361111111111</v>
      </c>
      <c r="J217" s="11">
        <f t="shared" ca="1" si="1"/>
        <v>468.99999999999994</v>
      </c>
      <c r="L217" s="12" t="s">
        <v>30</v>
      </c>
    </row>
    <row r="218" spans="1:14">
      <c r="A218" s="7">
        <v>43562</v>
      </c>
      <c r="B218" s="8" t="s">
        <v>31</v>
      </c>
      <c r="C218" s="9" t="str">
        <f>VLOOKUP(A218,[1]Table!A:B,2,FALSE)</f>
        <v>P8 W3</v>
      </c>
      <c r="D218" s="9" t="str">
        <f>VLOOKUP(A218,[1]Table!A:D,4,FALSE)</f>
        <v>Period 8</v>
      </c>
      <c r="E218" s="8" t="s">
        <v>39</v>
      </c>
      <c r="F218" s="9">
        <v>0.91666666666666663</v>
      </c>
      <c r="G218" s="37">
        <f ca="1">IFERROR(__xludf.DUMMYFUNCTION("IMPORTRANGE(""https://docs.google.com/spreadsheets/d/1TIioSZ1nkrNo7fXNL_Pl8Yn36hHqDPS8O9jJQOqTQgg"", ""Finance Nightly Processing 2019!R100:R100"")"),0.160416666666666)</f>
        <v>0.16041666666666601</v>
      </c>
      <c r="H218" s="34">
        <f ca="1">IFERROR(__xludf.DUMMYFUNCTION("IMPORTRANGE(""https://docs.google.com/spreadsheets/d/1TIioSZ1nkrNo7fXNL_Pl8Yn36hHqDPS8O9jJQOqTQgg"", ""Finance Nightly Processing 2019!S100:S100"")"),0.26875)</f>
        <v>0.26874999999999999</v>
      </c>
      <c r="I218" s="37">
        <f ca="1">IFERROR(__xludf.DUMMYFUNCTION("IMPORTRANGE(""https://docs.google.com/spreadsheets/d/1TIioSZ1nkrNo7fXNL_Pl8Yn36hHqDPS8O9jJQOqTQgg"", ""Finance Nightly Processing 2019!W100:W100"")"),0.327094907407407)</f>
        <v>0.32709490740740699</v>
      </c>
      <c r="J218" s="11">
        <f t="shared" ca="1" si="1"/>
        <v>591.0166666666662</v>
      </c>
      <c r="L218" s="12" t="s">
        <v>32</v>
      </c>
    </row>
    <row r="219" spans="1:14">
      <c r="A219" s="7">
        <v>43563</v>
      </c>
      <c r="B219" s="8" t="s">
        <v>14</v>
      </c>
      <c r="C219" s="9" t="str">
        <f>VLOOKUP(A219,[1]Table!A:B,2,FALSE)</f>
        <v>P8 W4</v>
      </c>
      <c r="D219" s="9" t="str">
        <f>VLOOKUP(A219,[1]Table!A:D,4,FALSE)</f>
        <v>Period 8</v>
      </c>
      <c r="E219" s="8" t="s">
        <v>47</v>
      </c>
      <c r="F219" s="9">
        <v>0.91666666666666663</v>
      </c>
      <c r="G219" s="37">
        <f ca="1">IFERROR(__xludf.DUMMYFUNCTION("IMPORTRANGE(""https://docs.google.com/spreadsheets/d/1TIioSZ1nkrNo7fXNL_Pl8Yn36hHqDPS8O9jJQOqTQgg"", ""Finance Nightly Processing 2019!R101:R101"")"),0.122916666666666)</f>
        <v>0.12291666666666599</v>
      </c>
      <c r="H219" s="34">
        <f ca="1">IFERROR(__xludf.DUMMYFUNCTION("IMPORTRANGE(""https://docs.google.com/spreadsheets/d/1TIioSZ1nkrNo7fXNL_Pl8Yn36hHqDPS8O9jJQOqTQgg"", ""Finance Nightly Processing 2019!S101:S101"")"),0.152777777777777)</f>
        <v>0.15277777777777701</v>
      </c>
      <c r="I219" s="37">
        <f ca="1">IFERROR(__xludf.DUMMYFUNCTION("IMPORTRANGE(""https://docs.google.com/spreadsheets/d/1TIioSZ1nkrNo7fXNL_Pl8Yn36hHqDPS8O9jJQOqTQgg"", ""Finance Nightly Processing 2019!W101:W101"")"),0.227777777777777)</f>
        <v>0.227777777777777</v>
      </c>
      <c r="J219" s="11">
        <f t="shared" ca="1" si="1"/>
        <v>447.99999999999886</v>
      </c>
      <c r="L219" s="12" t="s">
        <v>16</v>
      </c>
    </row>
    <row r="220" spans="1:14">
      <c r="A220" s="7">
        <v>43564</v>
      </c>
      <c r="B220" s="8" t="s">
        <v>17</v>
      </c>
      <c r="C220" s="9" t="str">
        <f>VLOOKUP(A220,[1]Table!A:B,2,FALSE)</f>
        <v>P8 W4</v>
      </c>
      <c r="D220" s="9" t="str">
        <f>VLOOKUP(A220,[1]Table!A:D,4,FALSE)</f>
        <v>Period 8</v>
      </c>
      <c r="E220" s="8" t="s">
        <v>47</v>
      </c>
      <c r="F220" s="9">
        <v>0.91666666666666663</v>
      </c>
      <c r="G220" s="37">
        <f ca="1">IFERROR(__xludf.DUMMYFUNCTION("IMPORTRANGE(""https://docs.google.com/spreadsheets/d/1TIioSZ1nkrNo7fXNL_Pl8Yn36hHqDPS8O9jJQOqTQgg"", ""Finance Nightly Processing 2019!R102:R102"")"),0.111111111111111)</f>
        <v>0.11111111111111099</v>
      </c>
      <c r="H220" s="34">
        <f ca="1">IFERROR(__xludf.DUMMYFUNCTION("IMPORTRANGE(""https://docs.google.com/spreadsheets/d/1TIioSZ1nkrNo7fXNL_Pl8Yn36hHqDPS8O9jJQOqTQgg"", ""Finance Nightly Processing 2019!S102:S102"")"),0.143055555555555)</f>
        <v>0.14305555555555499</v>
      </c>
      <c r="I220" s="37">
        <f ca="1">IFERROR(__xludf.DUMMYFUNCTION("IMPORTRANGE(""https://docs.google.com/spreadsheets/d/1TIioSZ1nkrNo7fXNL_Pl8Yn36hHqDPS8O9jJQOqTQgg"", ""Finance Nightly Processing 2019!W102:W102"")"),0.224305555555555)</f>
        <v>0.22430555555555501</v>
      </c>
      <c r="J220" s="11">
        <f t="shared" ca="1" si="1"/>
        <v>442.9999999999992</v>
      </c>
      <c r="L220" s="12" t="s">
        <v>18</v>
      </c>
    </row>
    <row r="221" spans="1:14">
      <c r="A221" s="7">
        <v>43565</v>
      </c>
      <c r="B221" s="8" t="s">
        <v>21</v>
      </c>
      <c r="C221" s="9" t="str">
        <f>VLOOKUP(A221,[1]Table!A:B,2,FALSE)</f>
        <v>P8 W4</v>
      </c>
      <c r="D221" s="9" t="str">
        <f>VLOOKUP(A221,[1]Table!A:D,4,FALSE)</f>
        <v>Period 8</v>
      </c>
      <c r="E221" s="8" t="s">
        <v>47</v>
      </c>
      <c r="F221" s="9">
        <v>0.91666666666666663</v>
      </c>
      <c r="G221" s="37">
        <f ca="1">IFERROR(__xludf.DUMMYFUNCTION("IMPORTRANGE(""https://docs.google.com/spreadsheets/d/1TIioSZ1nkrNo7fXNL_Pl8Yn36hHqDPS8O9jJQOqTQgg"", ""Finance Nightly Processing 2019!R103:R103"")"),0.125694444444444)</f>
        <v>0.125694444444444</v>
      </c>
      <c r="H221" s="34">
        <f ca="1">IFERROR(__xludf.DUMMYFUNCTION("IMPORTRANGE(""https://docs.google.com/spreadsheets/d/1TIioSZ1nkrNo7fXNL_Pl8Yn36hHqDPS8O9jJQOqTQgg"", ""Finance Nightly Processing 2019!S103:S103"")"),0.151388888888888)</f>
        <v>0.15138888888888799</v>
      </c>
      <c r="I221" s="37">
        <f ca="1">IFERROR(__xludf.DUMMYFUNCTION("IMPORTRANGE(""https://docs.google.com/spreadsheets/d/1TIioSZ1nkrNo7fXNL_Pl8Yn36hHqDPS8O9jJQOqTQgg"", ""Finance Nightly Processing 2019!W103:W103"")"),0.225694444444444)</f>
        <v>0.225694444444444</v>
      </c>
      <c r="J221" s="11">
        <f t="shared" ca="1" si="1"/>
        <v>444.99999999999937</v>
      </c>
      <c r="L221" s="12" t="s">
        <v>22</v>
      </c>
    </row>
    <row r="222" spans="1:14">
      <c r="A222" s="7">
        <v>43566</v>
      </c>
      <c r="B222" s="8" t="s">
        <v>23</v>
      </c>
      <c r="C222" s="9" t="str">
        <f>VLOOKUP(A222,[1]Table!A:B,2,FALSE)</f>
        <v>P8 W4</v>
      </c>
      <c r="D222" s="9" t="str">
        <f>VLOOKUP(A222,[1]Table!A:D,4,FALSE)</f>
        <v>Period 8</v>
      </c>
      <c r="E222" s="8" t="s">
        <v>47</v>
      </c>
      <c r="F222" s="9">
        <v>0.91666666666666663</v>
      </c>
      <c r="G222" s="37">
        <f ca="1">IFERROR(__xludf.DUMMYFUNCTION("IMPORTRANGE(""https://docs.google.com/spreadsheets/d/1TIioSZ1nkrNo7fXNL_Pl8Yn36hHqDPS8O9jJQOqTQgg"", ""Finance Nightly Processing 2019!R104:R104"")"),0.152083333333333)</f>
        <v>0.15208333333333299</v>
      </c>
      <c r="H222" s="34">
        <f ca="1">IFERROR(__xludf.DUMMYFUNCTION("IMPORTRANGE(""https://docs.google.com/spreadsheets/d/1TIioSZ1nkrNo7fXNL_Pl8Yn36hHqDPS8O9jJQOqTQgg"", ""Finance Nightly Processing 2019!S104:S104"")"),0.179861111111111)</f>
        <v>0.179861111111111</v>
      </c>
      <c r="I222" s="37">
        <f ca="1">IFERROR(__xludf.DUMMYFUNCTION("IMPORTRANGE(""https://docs.google.com/spreadsheets/d/1TIioSZ1nkrNo7fXNL_Pl8Yn36hHqDPS8O9jJQOqTQgg"", ""Finance Nightly Processing 2019!W104:W104"")"),0.259722222222222)</f>
        <v>0.25972222222222202</v>
      </c>
      <c r="J222" s="11">
        <f t="shared" ca="1" si="1"/>
        <v>493.99999999999983</v>
      </c>
      <c r="L222" s="12" t="s">
        <v>24</v>
      </c>
      <c r="M222" s="52" t="s">
        <v>143</v>
      </c>
      <c r="N222" s="12" t="s">
        <v>20</v>
      </c>
    </row>
    <row r="223" spans="1:14">
      <c r="A223" s="7">
        <v>43567</v>
      </c>
      <c r="B223" s="8" t="s">
        <v>25</v>
      </c>
      <c r="C223" s="9" t="str">
        <f>VLOOKUP(A223,[1]Table!A:B,2,FALSE)</f>
        <v>P8 W4</v>
      </c>
      <c r="D223" s="9" t="str">
        <f>VLOOKUP(A223,[1]Table!A:D,4,FALSE)</f>
        <v>Period 8</v>
      </c>
      <c r="E223" s="8" t="s">
        <v>47</v>
      </c>
      <c r="F223" s="9">
        <v>0.91666666666666663</v>
      </c>
      <c r="G223" s="37">
        <f ca="1">IFERROR(__xludf.DUMMYFUNCTION("IMPORTRANGE(""https://docs.google.com/spreadsheets/d/1TIioSZ1nkrNo7fXNL_Pl8Yn36hHqDPS8O9jJQOqTQgg"", ""Finance Nightly Processing 2019!R105:R105"")"),0.137129629629629)</f>
        <v>0.13712962962962899</v>
      </c>
      <c r="H223" s="34">
        <f ca="1">IFERROR(__xludf.DUMMYFUNCTION("IMPORTRANGE(""https://docs.google.com/spreadsheets/d/1TIioSZ1nkrNo7fXNL_Pl8Yn36hHqDPS8O9jJQOqTQgg"", ""Finance Nightly Processing 2019!S105:S105"")"),0.156331018518518)</f>
        <v>0.15633101851851799</v>
      </c>
      <c r="I223" s="37">
        <f ca="1">IFERROR(__xludf.DUMMYFUNCTION("IMPORTRANGE(""https://docs.google.com/spreadsheets/d/1TIioSZ1nkrNo7fXNL_Pl8Yn36hHqDPS8O9jJQOqTQgg"", ""Finance Nightly Processing 2019!W105:W105"")"),0.244710648148148)</f>
        <v>0.244710648148148</v>
      </c>
      <c r="J223" s="11">
        <f t="shared" ca="1" si="1"/>
        <v>472.38333333333321</v>
      </c>
      <c r="L223" s="12" t="s">
        <v>26</v>
      </c>
    </row>
    <row r="224" spans="1:14">
      <c r="A224" s="7">
        <v>43568</v>
      </c>
      <c r="B224" s="8" t="s">
        <v>29</v>
      </c>
      <c r="C224" s="9" t="str">
        <f>VLOOKUP(A224,[1]Table!A:B,2,FALSE)</f>
        <v>P8 W4</v>
      </c>
      <c r="D224" s="9" t="str">
        <f>VLOOKUP(A224,[1]Table!A:D,4,FALSE)</f>
        <v>Period 8</v>
      </c>
      <c r="E224" s="8" t="s">
        <v>47</v>
      </c>
      <c r="F224" s="9">
        <v>0.91666666666666663</v>
      </c>
      <c r="G224" s="37">
        <f ca="1">IFERROR(__xludf.DUMMYFUNCTION("IMPORTRANGE(""https://docs.google.com/spreadsheets/d/1TIioSZ1nkrNo7fXNL_Pl8Yn36hHqDPS8O9jJQOqTQgg"", ""Finance Nightly Processing 2019!R106:R106"")"),0.147766203703703)</f>
        <v>0.147766203703703</v>
      </c>
      <c r="H224" s="34">
        <f ca="1">IFERROR(__xludf.DUMMYFUNCTION("IMPORTRANGE(""https://docs.google.com/spreadsheets/d/1TIioSZ1nkrNo7fXNL_Pl8Yn36hHqDPS8O9jJQOqTQgg"", ""Finance Nightly Processing 2019!S106:S106"")"),0.166701388888888)</f>
        <v>0.166701388888888</v>
      </c>
      <c r="I224" s="37">
        <f ca="1">IFERROR(__xludf.DUMMYFUNCTION("IMPORTRANGE(""https://docs.google.com/spreadsheets/d/1TIioSZ1nkrNo7fXNL_Pl8Yn36hHqDPS8O9jJQOqTQgg"", ""Finance Nightly Processing 2019!W106:W106"")"),0.231608796296296)</f>
        <v>0.23160879629629599</v>
      </c>
      <c r="J224" s="11">
        <f t="shared" ca="1" si="1"/>
        <v>453.5166666666662</v>
      </c>
      <c r="L224" s="12" t="s">
        <v>30</v>
      </c>
    </row>
    <row r="225" spans="1:14">
      <c r="A225" s="7">
        <v>43569</v>
      </c>
      <c r="B225" s="8" t="s">
        <v>31</v>
      </c>
      <c r="C225" s="9" t="str">
        <f>VLOOKUP(A225,[1]Table!A:B,2,FALSE)</f>
        <v>P8 W4</v>
      </c>
      <c r="D225" s="9" t="str">
        <f>VLOOKUP(A225,[1]Table!A:D,4,FALSE)</f>
        <v>Period 8</v>
      </c>
      <c r="E225" s="8" t="s">
        <v>47</v>
      </c>
      <c r="F225" s="9">
        <v>0.91666666666666663</v>
      </c>
      <c r="G225" s="37">
        <f ca="1">IFERROR(__xludf.DUMMYFUNCTION("IMPORTRANGE(""https://docs.google.com/spreadsheets/d/1TIioSZ1nkrNo7fXNL_Pl8Yn36hHqDPS8O9jJQOqTQgg"", ""Finance Nightly Processing 2019!R107:R107"")"),0.188194444444444)</f>
        <v>0.188194444444444</v>
      </c>
      <c r="H225" s="34">
        <f ca="1">IFERROR(__xludf.DUMMYFUNCTION("IMPORTRANGE(""https://docs.google.com/spreadsheets/d/1TIioSZ1nkrNo7fXNL_Pl8Yn36hHqDPS8O9jJQOqTQgg"", ""Finance Nightly Processing 2019!S107:S107"")"),0.213888888888888)</f>
        <v>0.21388888888888799</v>
      </c>
      <c r="I225" s="37">
        <f ca="1">IFERROR(__xludf.DUMMYFUNCTION("IMPORTRANGE(""https://docs.google.com/spreadsheets/d/1TIioSZ1nkrNo7fXNL_Pl8Yn36hHqDPS8O9jJQOqTQgg"", ""Finance Nightly Processing 2019!W107:W107"")"),0.291956018518518)</f>
        <v>0.29195601851851799</v>
      </c>
      <c r="J225" s="11">
        <f t="shared" ca="1" si="1"/>
        <v>540.41666666666606</v>
      </c>
      <c r="L225" s="12" t="s">
        <v>32</v>
      </c>
      <c r="M225" s="17" t="s">
        <v>144</v>
      </c>
      <c r="N225" s="12" t="s">
        <v>20</v>
      </c>
    </row>
    <row r="226" spans="1:14">
      <c r="A226" s="49">
        <v>43570</v>
      </c>
      <c r="B226" s="50" t="s">
        <v>14</v>
      </c>
      <c r="C226" s="51" t="str">
        <f>VLOOKUP(A226,[1]Table!A:B,2,FALSE)</f>
        <v>P9 W1</v>
      </c>
      <c r="D226" s="51" t="str">
        <f>VLOOKUP(A226,[1]Table!A:D,4,FALSE)</f>
        <v>Period 9</v>
      </c>
      <c r="E226" s="8" t="s">
        <v>15</v>
      </c>
      <c r="F226" s="51">
        <v>0.91666666666666663</v>
      </c>
      <c r="G226" s="37">
        <f ca="1">IFERROR(__xludf.DUMMYFUNCTION("IMPORTRANGE(""https://docs.google.com/spreadsheets/d/1TIioSZ1nkrNo7fXNL_Pl8Yn36hHqDPS8O9jJQOqTQgg"", ""Finance Nightly Processing 2019!R108:R108"")"),0.152083333333333)</f>
        <v>0.15208333333333299</v>
      </c>
      <c r="H226" s="34">
        <f ca="1">IFERROR(__xludf.DUMMYFUNCTION("IMPORTRANGE(""https://docs.google.com/spreadsheets/d/1TIioSZ1nkrNo7fXNL_Pl8Yn36hHqDPS8O9jJQOqTQgg"", ""Finance Nightly Processing 2019!S108:S108"")"),0.177777777777777)</f>
        <v>0.17777777777777701</v>
      </c>
      <c r="I226" s="37">
        <f ca="1">IFERROR(__xludf.DUMMYFUNCTION("IMPORTRANGE(""https://docs.google.com/spreadsheets/d/1TIioSZ1nkrNo7fXNL_Pl8Yn36hHqDPS8O9jJQOqTQgg"", ""Finance Nightly Processing 2019!W108:W108"")"),0.252777777777777)</f>
        <v>0.25277777777777699</v>
      </c>
      <c r="J226" s="11">
        <f t="shared" ca="1" si="1"/>
        <v>483.99999999999892</v>
      </c>
      <c r="L226" s="12" t="s">
        <v>16</v>
      </c>
    </row>
    <row r="227" spans="1:14">
      <c r="A227" s="7">
        <v>43571</v>
      </c>
      <c r="B227" s="8" t="s">
        <v>17</v>
      </c>
      <c r="C227" s="9" t="str">
        <f>VLOOKUP(A227,[1]Table!A:B,2,FALSE)</f>
        <v>P9 W1</v>
      </c>
      <c r="D227" s="9" t="str">
        <f>VLOOKUP(A227,[1]Table!A:D,4,FALSE)</f>
        <v>Period 9</v>
      </c>
      <c r="E227" s="8" t="s">
        <v>15</v>
      </c>
      <c r="F227" s="9">
        <v>0.91666666666666663</v>
      </c>
      <c r="G227" s="37">
        <f ca="1">IFERROR(__xludf.DUMMYFUNCTION("IMPORTRANGE(""https://docs.google.com/spreadsheets/d/1TIioSZ1nkrNo7fXNL_Pl8Yn36hHqDPS8O9jJQOqTQgg"", ""Finance Nightly Processing 2019!R109:R109"")"),0.14375)</f>
        <v>0.14374999999999999</v>
      </c>
      <c r="H227" s="34">
        <f ca="1">IFERROR(__xludf.DUMMYFUNCTION("IMPORTRANGE(""https://docs.google.com/spreadsheets/d/1TIioSZ1nkrNo7fXNL_Pl8Yn36hHqDPS8O9jJQOqTQgg"", ""Finance Nightly Processing 2019!S109:S109"")"),0.177777777777777)</f>
        <v>0.17777777777777701</v>
      </c>
      <c r="I227" s="37">
        <f ca="1">IFERROR(__xludf.DUMMYFUNCTION("IMPORTRANGE(""https://docs.google.com/spreadsheets/d/1TIioSZ1nkrNo7fXNL_Pl8Yn36hHqDPS8O9jJQOqTQgg"", ""Finance Nightly Processing 2019!W109:W109"")"),0.338194444444444)</f>
        <v>0.33819444444444402</v>
      </c>
      <c r="J227" s="11">
        <f t="shared" ca="1" si="1"/>
        <v>606.99999999999943</v>
      </c>
      <c r="L227" s="12" t="s">
        <v>18</v>
      </c>
      <c r="M227" s="17" t="s">
        <v>145</v>
      </c>
      <c r="N227" s="12" t="s">
        <v>38</v>
      </c>
    </row>
    <row r="228" spans="1:14">
      <c r="A228" s="7">
        <v>43572</v>
      </c>
      <c r="B228" s="8" t="s">
        <v>21</v>
      </c>
      <c r="C228" s="9" t="str">
        <f>VLOOKUP(A228,[1]Table!A:B,2,FALSE)</f>
        <v>P9 W1</v>
      </c>
      <c r="D228" s="9" t="str">
        <f>VLOOKUP(A228,[1]Table!A:D,4,FALSE)</f>
        <v>Period 9</v>
      </c>
      <c r="E228" s="8" t="s">
        <v>15</v>
      </c>
      <c r="F228" s="9">
        <v>0.91666666666666663</v>
      </c>
      <c r="G228" s="37">
        <f ca="1">IFERROR(__xludf.DUMMYFUNCTION("IMPORTRANGE(""https://docs.google.com/spreadsheets/d/1TIioSZ1nkrNo7fXNL_Pl8Yn36hHqDPS8O9jJQOqTQgg"", ""Finance Nightly Processing 2019!R110:R110"")"),0.129166666666666)</f>
        <v>0.12916666666666601</v>
      </c>
      <c r="H228" s="34">
        <f ca="1">IFERROR(__xludf.DUMMYFUNCTION("IMPORTRANGE(""https://docs.google.com/spreadsheets/d/1TIioSZ1nkrNo7fXNL_Pl8Yn36hHqDPS8O9jJQOqTQgg"", ""Finance Nightly Processing 2019!S110:S110"")"),0.153472222222222)</f>
        <v>0.15347222222222201</v>
      </c>
      <c r="I228" s="37">
        <f ca="1">IFERROR(__xludf.DUMMYFUNCTION("IMPORTRANGE(""https://docs.google.com/spreadsheets/d/1TIioSZ1nkrNo7fXNL_Pl8Yn36hHqDPS8O9jJQOqTQgg"", ""Finance Nightly Processing 2019!W110:W110"")"),0.475)</f>
        <v>0.47499999999999998</v>
      </c>
      <c r="J228" s="11">
        <f t="shared" ca="1" si="1"/>
        <v>804</v>
      </c>
      <c r="L228" s="12" t="s">
        <v>22</v>
      </c>
      <c r="M228" s="17" t="s">
        <v>146</v>
      </c>
      <c r="N228" s="12" t="s">
        <v>117</v>
      </c>
    </row>
    <row r="229" spans="1:14">
      <c r="A229" s="7">
        <v>43573</v>
      </c>
      <c r="B229" s="8" t="s">
        <v>23</v>
      </c>
      <c r="C229" s="9" t="str">
        <f>VLOOKUP(A229,[1]Table!A:B,2,FALSE)</f>
        <v>P9 W1</v>
      </c>
      <c r="D229" s="9" t="str">
        <f>VLOOKUP(A229,[1]Table!A:D,4,FALSE)</f>
        <v>Period 9</v>
      </c>
      <c r="E229" s="8" t="s">
        <v>15</v>
      </c>
      <c r="F229" s="9">
        <v>0.91666666666666663</v>
      </c>
      <c r="G229" s="37">
        <f ca="1">IFERROR(__xludf.DUMMYFUNCTION("IMPORTRANGE(""https://docs.google.com/spreadsheets/d/1TIioSZ1nkrNo7fXNL_Pl8Yn36hHqDPS8O9jJQOqTQgg"", ""Finance Nightly Processing 2019!R111:R111"")"),0.126967592592592)</f>
        <v>0.12696759259259199</v>
      </c>
      <c r="H229" s="34">
        <f ca="1">IFERROR(__xludf.DUMMYFUNCTION("IMPORTRANGE(""https://docs.google.com/spreadsheets/d/1TIioSZ1nkrNo7fXNL_Pl8Yn36hHqDPS8O9jJQOqTQgg"", ""Finance Nightly Processing 2019!S111:S111"")"),0.153634259259259)</f>
        <v>0.153634259259259</v>
      </c>
      <c r="I229" s="37">
        <f ca="1">IFERROR(__xludf.DUMMYFUNCTION("IMPORTRANGE(""https://docs.google.com/spreadsheets/d/1TIioSZ1nkrNo7fXNL_Pl8Yn36hHqDPS8O9jJQOqTQgg"", ""Finance Nightly Processing 2019!W111:W111"")"),0.233715277777777)</f>
        <v>0.23371527777777701</v>
      </c>
      <c r="J229" s="11">
        <f t="shared" ca="1" si="1"/>
        <v>456.54999999999893</v>
      </c>
      <c r="L229" s="12" t="s">
        <v>24</v>
      </c>
    </row>
    <row r="230" spans="1:14">
      <c r="A230" s="7">
        <v>43574</v>
      </c>
      <c r="B230" s="8" t="s">
        <v>25</v>
      </c>
      <c r="C230" s="9" t="str">
        <f>VLOOKUP(A230,[1]Table!A:B,2,FALSE)</f>
        <v>P9 W1</v>
      </c>
      <c r="D230" s="9" t="str">
        <f>VLOOKUP(A230,[1]Table!A:D,4,FALSE)</f>
        <v>Period 9</v>
      </c>
      <c r="E230" s="8" t="s">
        <v>15</v>
      </c>
      <c r="F230" s="9">
        <v>0.91666666666666663</v>
      </c>
      <c r="G230" s="37">
        <f ca="1">IFERROR(__xludf.DUMMYFUNCTION("IMPORTRANGE(""https://docs.google.com/spreadsheets/d/1TIioSZ1nkrNo7fXNL_Pl8Yn36hHqDPS8O9jJQOqTQgg"", ""Finance Nightly Processing 2019!R112:R112"")"),0.114247685185185)</f>
        <v>0.11424768518518499</v>
      </c>
      <c r="H230" s="34">
        <f ca="1">IFERROR(__xludf.DUMMYFUNCTION("IMPORTRANGE(""https://docs.google.com/spreadsheets/d/1TIioSZ1nkrNo7fXNL_Pl8Yn36hHqDPS8O9jJQOqTQgg"", ""Finance Nightly Processing 2019!S112:S112"")"),0.133715277777777)</f>
        <v>0.133715277777777</v>
      </c>
      <c r="I230" s="37">
        <f ca="1">IFERROR(__xludf.DUMMYFUNCTION("IMPORTRANGE(""https://docs.google.com/spreadsheets/d/1TIioSZ1nkrNo7fXNL_Pl8Yn36hHqDPS8O9jJQOqTQgg"", ""Finance Nightly Processing 2019!W112:W112"")"),0.218761574074074)</f>
        <v>0.21876157407407401</v>
      </c>
      <c r="J230" s="11">
        <f t="shared" ca="1" si="1"/>
        <v>435.01666666666665</v>
      </c>
      <c r="L230" s="12" t="s">
        <v>26</v>
      </c>
    </row>
    <row r="231" spans="1:14">
      <c r="A231" s="7">
        <v>43575</v>
      </c>
      <c r="B231" s="8" t="s">
        <v>29</v>
      </c>
      <c r="C231" s="9" t="str">
        <f>VLOOKUP(A231,[1]Table!A:B,2,FALSE)</f>
        <v>P9 W1</v>
      </c>
      <c r="D231" s="9" t="str">
        <f>VLOOKUP(A231,[1]Table!A:D,4,FALSE)</f>
        <v>Period 9</v>
      </c>
      <c r="E231" s="8" t="s">
        <v>15</v>
      </c>
      <c r="F231" s="9">
        <v>0.91666666666666663</v>
      </c>
      <c r="G231" s="37">
        <f ca="1">IFERROR(__xludf.DUMMYFUNCTION("IMPORTRANGE(""https://docs.google.com/spreadsheets/d/1TIioSZ1nkrNo7fXNL_Pl8Yn36hHqDPS8O9jJQOqTQgg"", ""Finance Nightly Processing 2019!R113:R113"")"),0.130555555555555)</f>
        <v>0.13055555555555501</v>
      </c>
      <c r="H231" s="34">
        <f ca="1">IFERROR(__xludf.DUMMYFUNCTION("IMPORTRANGE(""https://docs.google.com/spreadsheets/d/1TIioSZ1nkrNo7fXNL_Pl8Yn36hHqDPS8O9jJQOqTQgg"", ""Finance Nightly Processing 2019!S113:S113"")"),0.143055555555555)</f>
        <v>0.14305555555555499</v>
      </c>
      <c r="I231" s="37">
        <f ca="1">IFERROR(__xludf.DUMMYFUNCTION("IMPORTRANGE(""https://docs.google.com/spreadsheets/d/1TIioSZ1nkrNo7fXNL_Pl8Yn36hHqDPS8O9jJQOqTQgg"", ""Finance Nightly Processing 2019!W113:W113"")"),0.322222222222222)</f>
        <v>0.32222222222222202</v>
      </c>
      <c r="J231" s="11">
        <f t="shared" ca="1" si="1"/>
        <v>583.99999999999989</v>
      </c>
      <c r="L231" s="12" t="s">
        <v>30</v>
      </c>
      <c r="M231" s="17" t="s">
        <v>147</v>
      </c>
      <c r="N231" s="12" t="s">
        <v>117</v>
      </c>
    </row>
    <row r="232" spans="1:14">
      <c r="A232" s="7">
        <v>43576</v>
      </c>
      <c r="B232" s="8" t="s">
        <v>31</v>
      </c>
      <c r="C232" s="9" t="str">
        <f>VLOOKUP(A232,[1]Table!A:B,2,FALSE)</f>
        <v>P9 W1</v>
      </c>
      <c r="D232" s="9" t="str">
        <f>VLOOKUP(A232,[1]Table!A:D,4,FALSE)</f>
        <v>Period 9</v>
      </c>
      <c r="E232" s="8" t="s">
        <v>15</v>
      </c>
      <c r="F232" s="9">
        <v>0.91666666666666663</v>
      </c>
      <c r="G232" s="37">
        <f ca="1">IFERROR(__xludf.DUMMYFUNCTION("IMPORTRANGE(""https://docs.google.com/spreadsheets/d/1TIioSZ1nkrNo7fXNL_Pl8Yn36hHqDPS8O9jJQOqTQgg"", ""Finance Nightly Processing 2019!R114:R114"")"),0.148460648148148)</f>
        <v>0.14846064814814799</v>
      </c>
      <c r="H232" s="34">
        <f ca="1">IFERROR(__xludf.DUMMYFUNCTION("IMPORTRANGE(""https://docs.google.com/spreadsheets/d/1TIioSZ1nkrNo7fXNL_Pl8Yn36hHqDPS8O9jJQOqTQgg"", ""Finance Nightly Processing 2019!S114:S114"")"),0.174085648148148)</f>
        <v>0.174085648148148</v>
      </c>
      <c r="I232" s="37">
        <f ca="1">IFERROR(__xludf.DUMMYFUNCTION("IMPORTRANGE(""https://docs.google.com/spreadsheets/d/1TIioSZ1nkrNo7fXNL_Pl8Yn36hHqDPS8O9jJQOqTQgg"", ""Finance Nightly Processing 2019!W114:W114"")"),0.243055555555555)</f>
        <v>0.243055555555555</v>
      </c>
      <c r="J232" s="11">
        <f t="shared" ca="1" si="1"/>
        <v>469.99999999999932</v>
      </c>
      <c r="L232" s="12" t="s">
        <v>32</v>
      </c>
    </row>
    <row r="233" spans="1:14">
      <c r="A233" s="7">
        <v>43577</v>
      </c>
      <c r="B233" s="8" t="s">
        <v>14</v>
      </c>
      <c r="C233" s="9" t="str">
        <f>VLOOKUP(A233,[1]Table!A:B,2,FALSE)</f>
        <v>P9 W2</v>
      </c>
      <c r="D233" s="9" t="str">
        <f>VLOOKUP(A233,[1]Table!A:D,4,FALSE)</f>
        <v>Period 9</v>
      </c>
      <c r="E233" s="8" t="s">
        <v>33</v>
      </c>
      <c r="F233" s="9">
        <v>0.91666666666666663</v>
      </c>
      <c r="G233" s="37">
        <f ca="1">IFERROR(__xludf.DUMMYFUNCTION("IMPORTRANGE(""https://docs.google.com/spreadsheets/d/1TIioSZ1nkrNo7fXNL_Pl8Yn36hHqDPS8O9jJQOqTQgg"", ""Finance Nightly Processing 2019!R115:R115"")"),0.127083333333333)</f>
        <v>0.12708333333333299</v>
      </c>
      <c r="H233" s="34">
        <f ca="1">IFERROR(__xludf.DUMMYFUNCTION("IMPORTRANGE(""https://docs.google.com/spreadsheets/d/1TIioSZ1nkrNo7fXNL_Pl8Yn36hHqDPS8O9jJQOqTQgg"", ""Finance Nightly Processing 2019!S115:S115"")"),0.15)</f>
        <v>0.15</v>
      </c>
      <c r="I233" s="37">
        <f ca="1">IFERROR(__xludf.DUMMYFUNCTION("IMPORTRANGE(""https://docs.google.com/spreadsheets/d/1TIioSZ1nkrNo7fXNL_Pl8Yn36hHqDPS8O9jJQOqTQgg"", ""Finance Nightly Processing 2019!W115:W115"")"),0.226388888888888)</f>
        <v>0.226388888888888</v>
      </c>
      <c r="J233" s="11">
        <f t="shared" ca="1" si="1"/>
        <v>445.99999999999875</v>
      </c>
      <c r="L233" s="12" t="s">
        <v>16</v>
      </c>
    </row>
    <row r="234" spans="1:14">
      <c r="A234" s="7">
        <v>43578</v>
      </c>
      <c r="B234" s="8" t="s">
        <v>17</v>
      </c>
      <c r="C234" s="9" t="str">
        <f>VLOOKUP(A234,[1]Table!A:B,2,FALSE)</f>
        <v>P9 W2</v>
      </c>
      <c r="D234" s="9" t="str">
        <f>VLOOKUP(A234,[1]Table!A:D,4,FALSE)</f>
        <v>Period 9</v>
      </c>
      <c r="E234" s="8" t="s">
        <v>33</v>
      </c>
      <c r="F234" s="9">
        <v>0.91666666666666663</v>
      </c>
      <c r="G234" s="37">
        <f ca="1">IFERROR(__xludf.DUMMYFUNCTION("IMPORTRANGE(""https://docs.google.com/spreadsheets/d/1TIioSZ1nkrNo7fXNL_Pl8Yn36hHqDPS8O9jJQOqTQgg"", ""Finance Nightly Processing 2019!R116:R116"")"),0.114583333333333)</f>
        <v>0.114583333333333</v>
      </c>
      <c r="H234" s="34">
        <f ca="1">IFERROR(__xludf.DUMMYFUNCTION("IMPORTRANGE(""https://docs.google.com/spreadsheets/d/1TIioSZ1nkrNo7fXNL_Pl8Yn36hHqDPS8O9jJQOqTQgg"", ""Finance Nightly Processing 2019!S116:S116"")"),0.138888888888888)</f>
        <v>0.13888888888888801</v>
      </c>
      <c r="I234" s="37">
        <f ca="1">IFERROR(__xludf.DUMMYFUNCTION("IMPORTRANGE(""https://docs.google.com/spreadsheets/d/1TIioSZ1nkrNo7fXNL_Pl8Yn36hHqDPS8O9jJQOqTQgg"", ""Finance Nightly Processing 2019!W116:W116"")"),0.225)</f>
        <v>0.22500000000000001</v>
      </c>
      <c r="J234" s="11">
        <f t="shared" ca="1" si="1"/>
        <v>444</v>
      </c>
      <c r="L234" s="12" t="s">
        <v>18</v>
      </c>
    </row>
    <row r="235" spans="1:14">
      <c r="A235" s="7">
        <v>43579</v>
      </c>
      <c r="B235" s="8" t="s">
        <v>21</v>
      </c>
      <c r="C235" s="9" t="str">
        <f>VLOOKUP(A235,[1]Table!A:B,2,FALSE)</f>
        <v>P9 W2</v>
      </c>
      <c r="D235" s="9" t="str">
        <f>VLOOKUP(A235,[1]Table!A:D,4,FALSE)</f>
        <v>Period 9</v>
      </c>
      <c r="E235" s="8" t="s">
        <v>33</v>
      </c>
      <c r="F235" s="9">
        <v>0.91666666666666663</v>
      </c>
      <c r="G235" s="37">
        <f ca="1">IFERROR(__xludf.DUMMYFUNCTION("IMPORTRANGE(""https://docs.google.com/spreadsheets/d/1TIioSZ1nkrNo7fXNL_Pl8Yn36hHqDPS8O9jJQOqTQgg"", ""Finance Nightly Processing 2019!R117:R117"")"),0.129861111111111)</f>
        <v>0.12986111111111101</v>
      </c>
      <c r="H235" s="34">
        <f ca="1">IFERROR(__xludf.DUMMYFUNCTION("IMPORTRANGE(""https://docs.google.com/spreadsheets/d/1TIioSZ1nkrNo7fXNL_Pl8Yn36hHqDPS8O9jJQOqTQgg"", ""Finance Nightly Processing 2019!S117:S117"")"),0.156944444444444)</f>
        <v>0.156944444444444</v>
      </c>
      <c r="I235" s="37">
        <f ca="1">IFERROR(__xludf.DUMMYFUNCTION("IMPORTRANGE(""https://docs.google.com/spreadsheets/d/1TIioSZ1nkrNo7fXNL_Pl8Yn36hHqDPS8O9jJQOqTQgg"", ""Finance Nightly Processing 2019!W117:W117"")"),0.234722222222222)</f>
        <v>0.234722222222222</v>
      </c>
      <c r="J235" s="11">
        <f t="shared" ca="1" si="1"/>
        <v>457.99999999999966</v>
      </c>
      <c r="L235" s="12" t="s">
        <v>22</v>
      </c>
    </row>
    <row r="236" spans="1:14">
      <c r="A236" s="7">
        <v>43580</v>
      </c>
      <c r="B236" s="8" t="s">
        <v>23</v>
      </c>
      <c r="C236" s="9" t="str">
        <f>VLOOKUP(A236,[1]Table!A:B,2,FALSE)</f>
        <v>P9 W2</v>
      </c>
      <c r="D236" s="9" t="str">
        <f>VLOOKUP(A236,[1]Table!A:D,4,FALSE)</f>
        <v>Period 9</v>
      </c>
      <c r="E236" s="8" t="s">
        <v>33</v>
      </c>
      <c r="F236" s="9">
        <v>0.91666666666666663</v>
      </c>
      <c r="G236" s="37">
        <f ca="1">IFERROR(__xludf.DUMMYFUNCTION("IMPORTRANGE(""https://docs.google.com/spreadsheets/d/1TIioSZ1nkrNo7fXNL_Pl8Yn36hHqDPS8O9jJQOqTQgg"", ""Finance Nightly Processing 2019!R118:R118"")"),0.125)</f>
        <v>0.125</v>
      </c>
      <c r="H236" s="34">
        <f ca="1">IFERROR(__xludf.DUMMYFUNCTION("IMPORTRANGE(""https://docs.google.com/spreadsheets/d/1TIioSZ1nkrNo7fXNL_Pl8Yn36hHqDPS8O9jJQOqTQgg"", ""Finance Nightly Processing 2019!S118:S118"")"),0.177777777777777)</f>
        <v>0.17777777777777701</v>
      </c>
      <c r="I236" s="37">
        <f ca="1">IFERROR(__xludf.DUMMYFUNCTION("IMPORTRANGE(""https://docs.google.com/spreadsheets/d/1TIioSZ1nkrNo7fXNL_Pl8Yn36hHqDPS8O9jJQOqTQgg"", ""Finance Nightly Processing 2019!W118:W118"")"),0.229942129629629)</f>
        <v>0.22994212962962901</v>
      </c>
      <c r="J236" s="11">
        <f t="shared" ca="1" si="1"/>
        <v>451.11666666666582</v>
      </c>
      <c r="L236" s="12" t="s">
        <v>24</v>
      </c>
    </row>
    <row r="237" spans="1:14">
      <c r="A237" s="7">
        <v>43581</v>
      </c>
      <c r="B237" s="8" t="s">
        <v>25</v>
      </c>
      <c r="C237" s="9" t="str">
        <f>VLOOKUP(A237,[1]Table!A:B,2,FALSE)</f>
        <v>P9 W2</v>
      </c>
      <c r="D237" s="9" t="str">
        <f>VLOOKUP(A237,[1]Table!A:D,4,FALSE)</f>
        <v>Period 9</v>
      </c>
      <c r="E237" s="8" t="s">
        <v>33</v>
      </c>
      <c r="F237" s="9">
        <v>0.91666666666666663</v>
      </c>
      <c r="G237" s="37">
        <f ca="1">IFERROR(__xludf.DUMMYFUNCTION("IMPORTRANGE(""https://docs.google.com/spreadsheets/d/1TIioSZ1nkrNo7fXNL_Pl8Yn36hHqDPS8O9jJQOqTQgg"", ""Finance Nightly Processing 2019!R119:R119"")"),0.115810185185185)</f>
        <v>0.115810185185185</v>
      </c>
      <c r="H237" s="34">
        <f ca="1">IFERROR(__xludf.DUMMYFUNCTION("IMPORTRANGE(""https://docs.google.com/spreadsheets/d/1TIioSZ1nkrNo7fXNL_Pl8Yn36hHqDPS8O9jJQOqTQgg"", ""Finance Nightly Processing 2019!S119:S119"")"),0.145185185185185)</f>
        <v>0.145185185185185</v>
      </c>
      <c r="I237" s="37">
        <f ca="1">IFERROR(__xludf.DUMMYFUNCTION("IMPORTRANGE(""https://docs.google.com/spreadsheets/d/1TIioSZ1nkrNo7fXNL_Pl8Yn36hHqDPS8O9jJQOqTQgg"", ""Finance Nightly Processing 2019!W119:W119"")"),0.233587962962962)</f>
        <v>0.233587962962962</v>
      </c>
      <c r="J237" s="11">
        <f t="shared" ca="1" si="1"/>
        <v>456.36666666666537</v>
      </c>
      <c r="L237" s="12" t="s">
        <v>26</v>
      </c>
    </row>
    <row r="238" spans="1:14">
      <c r="A238" s="7">
        <v>43582</v>
      </c>
      <c r="B238" s="8" t="s">
        <v>29</v>
      </c>
      <c r="C238" s="9" t="str">
        <f>VLOOKUP(A238,[1]Table!A:B,2,FALSE)</f>
        <v>P9 W2</v>
      </c>
      <c r="D238" s="9" t="str">
        <f>VLOOKUP(A238,[1]Table!A:D,4,FALSE)</f>
        <v>Period 9</v>
      </c>
      <c r="E238" s="8" t="s">
        <v>33</v>
      </c>
      <c r="F238" s="9">
        <v>0.91666666666666663</v>
      </c>
      <c r="G238" s="37">
        <f ca="1">IFERROR(__xludf.DUMMYFUNCTION("IMPORTRANGE(""https://docs.google.com/spreadsheets/d/1TIioSZ1nkrNo7fXNL_Pl8Yn36hHqDPS8O9jJQOqTQgg"", ""Finance Nightly Processing 2019!R120:R120"")"),0.129166666666666)</f>
        <v>0.12916666666666601</v>
      </c>
      <c r="H238" s="34">
        <f ca="1">IFERROR(__xludf.DUMMYFUNCTION("IMPORTRANGE(""https://docs.google.com/spreadsheets/d/1TIioSZ1nkrNo7fXNL_Pl8Yn36hHqDPS8O9jJQOqTQgg"", ""Finance Nightly Processing 2019!S120:S120"")"),0.148611111111111)</f>
        <v>0.148611111111111</v>
      </c>
      <c r="I238" s="37">
        <f ca="1">IFERROR(__xludf.DUMMYFUNCTION("IMPORTRANGE(""https://docs.google.com/spreadsheets/d/1TIioSZ1nkrNo7fXNL_Pl8Yn36hHqDPS8O9jJQOqTQgg"", ""Finance Nightly Processing 2019!W120:W120"")"),0.23125)</f>
        <v>0.23125000000000001</v>
      </c>
      <c r="J238" s="11">
        <f t="shared" ca="1" si="1"/>
        <v>453.00000000000017</v>
      </c>
      <c r="L238" s="12" t="s">
        <v>30</v>
      </c>
    </row>
    <row r="239" spans="1:14">
      <c r="A239" s="7">
        <v>43583</v>
      </c>
      <c r="B239" s="8" t="s">
        <v>31</v>
      </c>
      <c r="C239" s="9" t="str">
        <f>VLOOKUP(A239,[1]Table!A:B,2,FALSE)</f>
        <v>P9 W2</v>
      </c>
      <c r="D239" s="9" t="str">
        <f>VLOOKUP(A239,[1]Table!A:D,4,FALSE)</f>
        <v>Period 9</v>
      </c>
      <c r="E239" s="8" t="s">
        <v>33</v>
      </c>
      <c r="F239" s="9">
        <v>0.91666666666666663</v>
      </c>
      <c r="G239" s="37">
        <f ca="1">IFERROR(__xludf.DUMMYFUNCTION("IMPORTRANGE(""https://docs.google.com/spreadsheets/d/1TIioSZ1nkrNo7fXNL_Pl8Yn36hHqDPS8O9jJQOqTQgg"", ""Finance Nightly Processing 2019!R121:R121"")"),0.154166666666666)</f>
        <v>0.15416666666666601</v>
      </c>
      <c r="H239" s="34">
        <f ca="1">IFERROR(__xludf.DUMMYFUNCTION("IMPORTRANGE(""https://docs.google.com/spreadsheets/d/1TIioSZ1nkrNo7fXNL_Pl8Yn36hHqDPS8O9jJQOqTQgg"", ""Finance Nightly Processing 2019!S121:S121"")"),0.179166666666666)</f>
        <v>0.179166666666666</v>
      </c>
      <c r="I239" s="37">
        <f ca="1">IFERROR(__xludf.DUMMYFUNCTION("IMPORTRANGE(""https://docs.google.com/spreadsheets/d/1TIioSZ1nkrNo7fXNL_Pl8Yn36hHqDPS8O9jJQOqTQgg"", ""Finance Nightly Processing 2019!W121:W121"")"),0.248611111111111)</f>
        <v>0.24861111111111101</v>
      </c>
      <c r="J239" s="11">
        <f t="shared" ca="1" si="1"/>
        <v>477.99999999999989</v>
      </c>
      <c r="L239" s="12" t="s">
        <v>32</v>
      </c>
    </row>
    <row r="240" spans="1:14">
      <c r="A240" s="7">
        <v>43584</v>
      </c>
      <c r="B240" s="8" t="s">
        <v>14</v>
      </c>
      <c r="C240" s="9" t="str">
        <f>VLOOKUP(A240,[1]Table!A:B,2,FALSE)</f>
        <v>P9 W3</v>
      </c>
      <c r="D240" s="9" t="str">
        <f>VLOOKUP(A240,[1]Table!A:D,4,FALSE)</f>
        <v>Period 9</v>
      </c>
      <c r="E240" s="8" t="s">
        <v>39</v>
      </c>
      <c r="F240" s="9">
        <v>0.91666666666666663</v>
      </c>
      <c r="G240" s="37">
        <f ca="1">IFERROR(__xludf.DUMMYFUNCTION("IMPORTRANGE(""https://docs.google.com/spreadsheets/d/1TIioSZ1nkrNo7fXNL_Pl8Yn36hHqDPS8O9jJQOqTQgg"", ""Finance Nightly Processing 2019!R122:R122"")"),0.116666666666666)</f>
        <v>0.116666666666666</v>
      </c>
      <c r="H240" s="34">
        <f ca="1">IFERROR(__xludf.DUMMYFUNCTION("IMPORTRANGE(""https://docs.google.com/spreadsheets/d/1TIioSZ1nkrNo7fXNL_Pl8Yn36hHqDPS8O9jJQOqTQgg"", ""Finance Nightly Processing 2019!S122:S122"")"),0.142361111111111)</f>
        <v>0.14236111111111099</v>
      </c>
      <c r="I240" s="37">
        <f ca="1">IFERROR(__xludf.DUMMYFUNCTION("IMPORTRANGE(""https://docs.google.com/spreadsheets/d/1TIioSZ1nkrNo7fXNL_Pl8Yn36hHqDPS8O9jJQOqTQgg"", ""Finance Nightly Processing 2019!W122:W122"")"),0.241666666666666)</f>
        <v>0.241666666666666</v>
      </c>
      <c r="J240" s="11">
        <f t="shared" ca="1" si="1"/>
        <v>467.99999999999915</v>
      </c>
      <c r="L240" s="12" t="s">
        <v>16</v>
      </c>
      <c r="M240" s="17" t="s">
        <v>148</v>
      </c>
      <c r="N240" s="12" t="s">
        <v>38</v>
      </c>
    </row>
    <row r="241" spans="1:14">
      <c r="A241" s="7">
        <v>43585</v>
      </c>
      <c r="B241" s="8" t="s">
        <v>17</v>
      </c>
      <c r="C241" s="9" t="str">
        <f>VLOOKUP(A241,[1]Table!A:B,2,FALSE)</f>
        <v>P9 W3</v>
      </c>
      <c r="D241" s="9" t="str">
        <f>VLOOKUP(A241,[1]Table!A:D,4,FALSE)</f>
        <v>Period 9</v>
      </c>
      <c r="E241" s="8" t="s">
        <v>39</v>
      </c>
      <c r="F241" s="9">
        <v>0.91666666666666663</v>
      </c>
      <c r="G241" s="37">
        <f ca="1">IFERROR(__xludf.DUMMYFUNCTION("IMPORTRANGE(""https://docs.google.com/spreadsheets/d/1TIioSZ1nkrNo7fXNL_Pl8Yn36hHqDPS8O9jJQOqTQgg"", ""Finance Nightly Processing 2019!R123:R123"")"),0.132638888888888)</f>
        <v>0.132638888888888</v>
      </c>
      <c r="H241" s="34">
        <f ca="1">IFERROR(__xludf.DUMMYFUNCTION("IMPORTRANGE(""https://docs.google.com/spreadsheets/d/1TIioSZ1nkrNo7fXNL_Pl8Yn36hHqDPS8O9jJQOqTQgg"", ""Finance Nightly Processing 2019!S123:S123"")"),0.15625)</f>
        <v>0.15625</v>
      </c>
      <c r="I241" s="37">
        <f ca="1">IFERROR(__xludf.DUMMYFUNCTION("IMPORTRANGE(""https://docs.google.com/spreadsheets/d/1TIioSZ1nkrNo7fXNL_Pl8Yn36hHqDPS8O9jJQOqTQgg"", ""Finance Nightly Processing 2019!W123:W123"")"),0.255555555555555)</f>
        <v>0.25555555555555498</v>
      </c>
      <c r="J241" s="11">
        <f t="shared" ca="1" si="1"/>
        <v>487.9999999999992</v>
      </c>
      <c r="L241" s="12" t="s">
        <v>18</v>
      </c>
      <c r="M241" s="17" t="s">
        <v>149</v>
      </c>
      <c r="N241" s="12" t="s">
        <v>38</v>
      </c>
    </row>
    <row r="242" spans="1:14">
      <c r="A242" s="7">
        <v>43586</v>
      </c>
      <c r="B242" s="8" t="s">
        <v>21</v>
      </c>
      <c r="C242" s="9" t="str">
        <f>VLOOKUP(A242,[1]Table!A:B,2,FALSE)</f>
        <v>P9 W3</v>
      </c>
      <c r="D242" s="9" t="str">
        <f>VLOOKUP(A242,[1]Table!A:D,4,FALSE)</f>
        <v>Period 9</v>
      </c>
      <c r="E242" s="8" t="s">
        <v>39</v>
      </c>
      <c r="F242" s="9">
        <v>0.91666666666666663</v>
      </c>
      <c r="G242" s="37">
        <f ca="1">IFERROR(__xludf.DUMMYFUNCTION("IMPORTRANGE(""https://docs.google.com/spreadsheets/d/1TIioSZ1nkrNo7fXNL_Pl8Yn36hHqDPS8O9jJQOqTQgg"", ""Finance Nightly Processing 2019!R124:R124"")"),0.116666666666666)</f>
        <v>0.116666666666666</v>
      </c>
      <c r="H242" s="34">
        <f ca="1">IFERROR(__xludf.DUMMYFUNCTION("IMPORTRANGE(""https://docs.google.com/spreadsheets/d/1TIioSZ1nkrNo7fXNL_Pl8Yn36hHqDPS8O9jJQOqTQgg"", ""Finance Nightly Processing 2019!S124:S124"")"),0.150694444444444)</f>
        <v>0.15069444444444399</v>
      </c>
      <c r="I242" s="37">
        <f ca="1">IFERROR(__xludf.DUMMYFUNCTION("IMPORTRANGE(""https://docs.google.com/spreadsheets/d/1TIioSZ1nkrNo7fXNL_Pl8Yn36hHqDPS8O9jJQOqTQgg"", ""Finance Nightly Processing 2019!W124:W124"")"),0.2375)</f>
        <v>0.23749999999999999</v>
      </c>
      <c r="J242" s="11">
        <f t="shared" ca="1" si="1"/>
        <v>461.99999999999994</v>
      </c>
      <c r="L242" s="12" t="s">
        <v>22</v>
      </c>
    </row>
    <row r="243" spans="1:14">
      <c r="A243" s="7">
        <v>43587</v>
      </c>
      <c r="B243" s="8" t="s">
        <v>23</v>
      </c>
      <c r="C243" s="9" t="str">
        <f>VLOOKUP(A243,[1]Table!A:B,2,FALSE)</f>
        <v>P9 W3</v>
      </c>
      <c r="D243" s="9" t="str">
        <f>VLOOKUP(A243,[1]Table!A:D,4,FALSE)</f>
        <v>Period 9</v>
      </c>
      <c r="E243" s="8" t="s">
        <v>39</v>
      </c>
      <c r="F243" s="9">
        <v>0.91666666666666663</v>
      </c>
      <c r="G243" s="37">
        <f ca="1">IFERROR(__xludf.DUMMYFUNCTION("IMPORTRANGE(""https://docs.google.com/spreadsheets/d/1TIioSZ1nkrNo7fXNL_Pl8Yn36hHqDPS8O9jJQOqTQgg"", ""Finance Nightly Processing 2019!R125:R125"")"),0.115277777777777)</f>
        <v>0.11527777777777699</v>
      </c>
      <c r="H243" s="34">
        <f ca="1">IFERROR(__xludf.DUMMYFUNCTION("IMPORTRANGE(""https://docs.google.com/spreadsheets/d/1TIioSZ1nkrNo7fXNL_Pl8Yn36hHqDPS8O9jJQOqTQgg"", ""Finance Nightly Processing 2019!S125:S125"")"),0.140277777777777)</f>
        <v>0.140277777777777</v>
      </c>
      <c r="I243" s="37">
        <f ca="1">IFERROR(__xludf.DUMMYFUNCTION("IMPORTRANGE(""https://docs.google.com/spreadsheets/d/1TIioSZ1nkrNo7fXNL_Pl8Yn36hHqDPS8O9jJQOqTQgg"", ""Finance Nightly Processing 2019!W125:W125"")"),0.226388888888888)</f>
        <v>0.226388888888888</v>
      </c>
      <c r="J243" s="11">
        <f t="shared" ca="1" si="1"/>
        <v>445.99999999999875</v>
      </c>
      <c r="L243" s="12" t="s">
        <v>24</v>
      </c>
    </row>
    <row r="244" spans="1:14">
      <c r="A244" s="7">
        <v>43588</v>
      </c>
      <c r="B244" s="8" t="s">
        <v>25</v>
      </c>
      <c r="C244" s="9" t="str">
        <f>VLOOKUP(A244,[1]Table!A:B,2,FALSE)</f>
        <v>P9 W3</v>
      </c>
      <c r="D244" s="9" t="str">
        <f>VLOOKUP(A244,[1]Table!A:D,4,FALSE)</f>
        <v>Period 9</v>
      </c>
      <c r="E244" s="8" t="s">
        <v>39</v>
      </c>
      <c r="F244" s="9">
        <v>0.91666666666666663</v>
      </c>
      <c r="G244" s="37">
        <f ca="1">IFERROR(__xludf.DUMMYFUNCTION("IMPORTRANGE(""https://docs.google.com/spreadsheets/d/1TIioSZ1nkrNo7fXNL_Pl8Yn36hHqDPS8O9jJQOqTQgg"", ""Finance Nightly Processing 2019!R126:R126"")"),0.129861111111111)</f>
        <v>0.12986111111111101</v>
      </c>
      <c r="H244" s="34">
        <f ca="1">IFERROR(__xludf.DUMMYFUNCTION("IMPORTRANGE(""https://docs.google.com/spreadsheets/d/1TIioSZ1nkrNo7fXNL_Pl8Yn36hHqDPS8O9jJQOqTQgg"", ""Finance Nightly Processing 2019!S126:S126"")"),0.150694444444444)</f>
        <v>0.15069444444444399</v>
      </c>
      <c r="I244" s="37">
        <f ca="1">IFERROR(__xludf.DUMMYFUNCTION("IMPORTRANGE(""https://docs.google.com/spreadsheets/d/1TIioSZ1nkrNo7fXNL_Pl8Yn36hHqDPS8O9jJQOqTQgg"", ""Finance Nightly Processing 2019!W126:W126"")"),0.239583333333333)</f>
        <v>0.23958333333333301</v>
      </c>
      <c r="J244" s="11">
        <f t="shared" ca="1" si="1"/>
        <v>464.9999999999996</v>
      </c>
      <c r="L244" s="12" t="s">
        <v>26</v>
      </c>
    </row>
    <row r="245" spans="1:14">
      <c r="A245" s="7">
        <v>43589</v>
      </c>
      <c r="B245" s="8" t="s">
        <v>29</v>
      </c>
      <c r="C245" s="9" t="str">
        <f>VLOOKUP(A245,[1]Table!A:B,2,FALSE)</f>
        <v>P9 W3</v>
      </c>
      <c r="D245" s="9" t="str">
        <f>VLOOKUP(A245,[1]Table!A:D,4,FALSE)</f>
        <v>Period 9</v>
      </c>
      <c r="E245" s="8" t="s">
        <v>39</v>
      </c>
      <c r="F245" s="9">
        <v>0.91666666666666663</v>
      </c>
      <c r="G245" s="37">
        <f ca="1">IFERROR(__xludf.DUMMYFUNCTION("IMPORTRANGE(""https://docs.google.com/spreadsheets/d/1TIioSZ1nkrNo7fXNL_Pl8Yn36hHqDPS8O9jJQOqTQgg"", ""Finance Nightly Processing 2019!R127:R127"")"),0.127986111111111)</f>
        <v>0.127986111111111</v>
      </c>
      <c r="H245" s="34">
        <f ca="1">IFERROR(__xludf.DUMMYFUNCTION("IMPORTRANGE(""https://docs.google.com/spreadsheets/d/1TIioSZ1nkrNo7fXNL_Pl8Yn36hHqDPS8O9jJQOqTQgg"", ""Finance Nightly Processing 2019!S127:S127"")"),0.144780092592592)</f>
        <v>0.144780092592592</v>
      </c>
      <c r="I245" s="37">
        <f ca="1">IFERROR(__xludf.DUMMYFUNCTION("IMPORTRANGE(""https://docs.google.com/spreadsheets/d/1TIioSZ1nkrNo7fXNL_Pl8Yn36hHqDPS8O9jJQOqTQgg"", ""Finance Nightly Processing 2019!W127:W127"")"),0.2296875)</f>
        <v>0.22968749999999999</v>
      </c>
      <c r="J245" s="11">
        <f t="shared" ca="1" si="1"/>
        <v>450.74999999999994</v>
      </c>
      <c r="L245" s="12" t="s">
        <v>30</v>
      </c>
    </row>
    <row r="246" spans="1:14">
      <c r="A246" s="7">
        <v>43590</v>
      </c>
      <c r="B246" s="8" t="s">
        <v>31</v>
      </c>
      <c r="C246" s="9" t="str">
        <f>VLOOKUP(A246,[1]Table!A:B,2,FALSE)</f>
        <v>P9 W3</v>
      </c>
      <c r="D246" s="9" t="str">
        <f>VLOOKUP(A246,[1]Table!A:D,4,FALSE)</f>
        <v>Period 9</v>
      </c>
      <c r="E246" s="8" t="s">
        <v>39</v>
      </c>
      <c r="F246" s="9">
        <v>0.91666666666666663</v>
      </c>
      <c r="G246" s="37">
        <f ca="1">IFERROR(__xludf.DUMMYFUNCTION("IMPORTRANGE(""https://docs.google.com/spreadsheets/d/1TIioSZ1nkrNo7fXNL_Pl8Yn36hHqDPS8O9jJQOqTQgg"", ""Finance Nightly Processing 2019!R128:R128"")"),0.161805555555555)</f>
        <v>0.16180555555555501</v>
      </c>
      <c r="H246" s="34">
        <f ca="1">IFERROR(__xludf.DUMMYFUNCTION("IMPORTRANGE(""https://docs.google.com/spreadsheets/d/1TIioSZ1nkrNo7fXNL_Pl8Yn36hHqDPS8O9jJQOqTQgg"", ""Finance Nightly Processing 2019!S128:S128"")"),0.191666666666666)</f>
        <v>0.19166666666666601</v>
      </c>
      <c r="I246" s="37">
        <f ca="1">IFERROR(__xludf.DUMMYFUNCTION("IMPORTRANGE(""https://docs.google.com/spreadsheets/d/1TIioSZ1nkrNo7fXNL_Pl8Yn36hHqDPS8O9jJQOqTQgg"", ""Finance Nightly Processing 2019!W128:W128"")"),0.301388888888888)</f>
        <v>0.30138888888888798</v>
      </c>
      <c r="J246" s="11">
        <f t="shared" ca="1" si="1"/>
        <v>553.99999999999864</v>
      </c>
      <c r="L246" s="12" t="s">
        <v>32</v>
      </c>
      <c r="M246" s="17" t="s">
        <v>150</v>
      </c>
      <c r="N246" s="12" t="s">
        <v>151</v>
      </c>
    </row>
    <row r="247" spans="1:14">
      <c r="A247" s="7">
        <v>43591</v>
      </c>
      <c r="B247" s="8" t="s">
        <v>14</v>
      </c>
      <c r="C247" s="9" t="str">
        <f>VLOOKUP(A247,[1]Table!A:B,2,FALSE)</f>
        <v>P9 W4</v>
      </c>
      <c r="D247" s="9" t="str">
        <f>VLOOKUP(A247,[1]Table!A:D,4,FALSE)</f>
        <v>Period 9</v>
      </c>
      <c r="E247" s="8" t="s">
        <v>47</v>
      </c>
      <c r="F247" s="9">
        <v>0.91666666666666663</v>
      </c>
      <c r="G247" s="37">
        <f ca="1">IFERROR(__xludf.DUMMYFUNCTION("IMPORTRANGE(""https://docs.google.com/spreadsheets/d/1TIioSZ1nkrNo7fXNL_Pl8Yn36hHqDPS8O9jJQOqTQgg"", ""Finance Nightly Processing 2019!R129:R129"")"),0.116666666666666)</f>
        <v>0.116666666666666</v>
      </c>
      <c r="H247" s="34">
        <f ca="1">IFERROR(__xludf.DUMMYFUNCTION("IMPORTRANGE(""https://docs.google.com/spreadsheets/d/1TIioSZ1nkrNo7fXNL_Pl8Yn36hHqDPS8O9jJQOqTQgg"", ""Finance Nightly Processing 2019!S129:S129"")"),0.144444444444444)</f>
        <v>0.14444444444444399</v>
      </c>
      <c r="I247" s="37">
        <f ca="1">IFERROR(__xludf.DUMMYFUNCTION("IMPORTRANGE(""https://docs.google.com/spreadsheets/d/1TIioSZ1nkrNo7fXNL_Pl8Yn36hHqDPS8O9jJQOqTQgg"", ""Finance Nightly Processing 2019!W129:W129"")"),0.226388888888888)</f>
        <v>0.226388888888888</v>
      </c>
      <c r="J247" s="11">
        <f t="shared" ca="1" si="1"/>
        <v>445.99999999999875</v>
      </c>
      <c r="L247" s="12" t="s">
        <v>16</v>
      </c>
    </row>
    <row r="248" spans="1:14">
      <c r="A248" s="7">
        <v>43592</v>
      </c>
      <c r="B248" s="8" t="s">
        <v>17</v>
      </c>
      <c r="C248" s="9" t="str">
        <f>VLOOKUP(A248,[1]Table!A:B,2,FALSE)</f>
        <v>P9 W4</v>
      </c>
      <c r="D248" s="9" t="str">
        <f>VLOOKUP(A248,[1]Table!A:D,4,FALSE)</f>
        <v>Period 9</v>
      </c>
      <c r="E248" s="8" t="s">
        <v>47</v>
      </c>
      <c r="F248" s="9">
        <v>0.91666666666666663</v>
      </c>
      <c r="G248" s="37">
        <f ca="1">IFERROR(__xludf.DUMMYFUNCTION("IMPORTRANGE(""https://docs.google.com/spreadsheets/d/1TIioSZ1nkrNo7fXNL_Pl8Yn36hHqDPS8O9jJQOqTQgg"", ""Finance Nightly Processing 2019!R130:R130"")"),0.126388888888888)</f>
        <v>0.126388888888888</v>
      </c>
      <c r="H248" s="34">
        <f ca="1">IFERROR(__xludf.DUMMYFUNCTION("IMPORTRANGE(""https://docs.google.com/spreadsheets/d/1TIioSZ1nkrNo7fXNL_Pl8Yn36hHqDPS8O9jJQOqTQgg"", ""Finance Nightly Processing 2019!S130:S130"")"),0.153472222222222)</f>
        <v>0.15347222222222201</v>
      </c>
      <c r="I248" s="37">
        <f ca="1">IFERROR(__xludf.DUMMYFUNCTION("IMPORTRANGE(""https://docs.google.com/spreadsheets/d/1TIioSZ1nkrNo7fXNL_Pl8Yn36hHqDPS8O9jJQOqTQgg"", ""Finance Nightly Processing 2019!W130:W130"")"),0.235416666666666)</f>
        <v>0.235416666666666</v>
      </c>
      <c r="J248" s="11">
        <f t="shared" ca="1" si="1"/>
        <v>458.99999999999915</v>
      </c>
      <c r="L248" s="12" t="s">
        <v>18</v>
      </c>
    </row>
    <row r="249" spans="1:14">
      <c r="A249" s="7">
        <v>43593</v>
      </c>
      <c r="B249" s="8" t="s">
        <v>21</v>
      </c>
      <c r="C249" s="9" t="str">
        <f>VLOOKUP(A249,[1]Table!A:B,2,FALSE)</f>
        <v>P9 W4</v>
      </c>
      <c r="D249" s="9" t="str">
        <f>VLOOKUP(A249,[1]Table!A:D,4,FALSE)</f>
        <v>Period 9</v>
      </c>
      <c r="E249" s="8" t="s">
        <v>47</v>
      </c>
      <c r="F249" s="9">
        <v>0.91666666666666663</v>
      </c>
      <c r="G249" s="37">
        <f ca="1">IFERROR(__xludf.DUMMYFUNCTION("IMPORTRANGE(""https://docs.google.com/spreadsheets/d/1TIioSZ1nkrNo7fXNL_Pl8Yn36hHqDPS8O9jJQOqTQgg"", ""Finance Nightly Processing 2019!R131:R131"")"),0.143055555555555)</f>
        <v>0.14305555555555499</v>
      </c>
      <c r="H249" s="34">
        <f ca="1">IFERROR(__xludf.DUMMYFUNCTION("IMPORTRANGE(""https://docs.google.com/spreadsheets/d/1TIioSZ1nkrNo7fXNL_Pl8Yn36hHqDPS8O9jJQOqTQgg"", ""Finance Nightly Processing 2019!S131:S131"")"),0.170833333333333)</f>
        <v>0.170833333333333</v>
      </c>
      <c r="I249" s="37">
        <f ca="1">IFERROR(__xludf.DUMMYFUNCTION("IMPORTRANGE(""https://docs.google.com/spreadsheets/d/1TIioSZ1nkrNo7fXNL_Pl8Yn36hHqDPS8O9jJQOqTQgg"", ""Finance Nightly Processing 2019!W131:W131"")"),0.284027777777777)</f>
        <v>0.28402777777777699</v>
      </c>
      <c r="J249" s="11">
        <f t="shared" ca="1" si="1"/>
        <v>528.99999999999886</v>
      </c>
      <c r="L249" s="12" t="s">
        <v>22</v>
      </c>
      <c r="M249" s="12" t="s">
        <v>152</v>
      </c>
      <c r="N249" s="12" t="s">
        <v>151</v>
      </c>
    </row>
    <row r="250" spans="1:14">
      <c r="A250" s="7">
        <v>43594</v>
      </c>
      <c r="B250" s="8" t="s">
        <v>23</v>
      </c>
      <c r="C250" s="9" t="str">
        <f>VLOOKUP(A250,[1]Table!A:B,2,FALSE)</f>
        <v>P9 W4</v>
      </c>
      <c r="D250" s="9" t="str">
        <f>VLOOKUP(A250,[1]Table!A:D,4,FALSE)</f>
        <v>Period 9</v>
      </c>
      <c r="E250" s="8" t="s">
        <v>47</v>
      </c>
      <c r="F250" s="9">
        <v>0.91666666666666663</v>
      </c>
      <c r="G250" s="37">
        <f ca="1">IFERROR(__xludf.DUMMYFUNCTION("IMPORTRANGE(""https://docs.google.com/spreadsheets/d/1TIioSZ1nkrNo7fXNL_Pl8Yn36hHqDPS8O9jJQOqTQgg"", ""Finance Nightly Processing 2019!R132:R132"")"),0.127777777777777)</f>
        <v>0.12777777777777699</v>
      </c>
      <c r="H250" s="34">
        <f ca="1">IFERROR(__xludf.DUMMYFUNCTION("IMPORTRANGE(""https://docs.google.com/spreadsheets/d/1TIioSZ1nkrNo7fXNL_Pl8Yn36hHqDPS8O9jJQOqTQgg"", ""Finance Nightly Processing 2019!S132:S132"")"),0.219444444444444)</f>
        <v>0.219444444444444</v>
      </c>
      <c r="I250" s="37">
        <f ca="1">IFERROR(__xludf.DUMMYFUNCTION("IMPORTRANGE(""https://docs.google.com/spreadsheets/d/1TIioSZ1nkrNo7fXNL_Pl8Yn36hHqDPS8O9jJQOqTQgg"", ""Finance Nightly Processing 2019!W132:W132"")"),0.310416666666666)</f>
        <v>0.31041666666666601</v>
      </c>
      <c r="J250" s="11">
        <f t="shared" ca="1" si="1"/>
        <v>566.99999999999909</v>
      </c>
      <c r="L250" s="12" t="s">
        <v>24</v>
      </c>
      <c r="M250" s="17" t="s">
        <v>153</v>
      </c>
      <c r="N250" s="12" t="s">
        <v>154</v>
      </c>
    </row>
    <row r="251" spans="1:14">
      <c r="A251" s="7">
        <v>43595</v>
      </c>
      <c r="B251" s="8" t="s">
        <v>25</v>
      </c>
      <c r="C251" s="9" t="str">
        <f>VLOOKUP(A251,[1]Table!A:B,2,FALSE)</f>
        <v>P9 W4</v>
      </c>
      <c r="D251" s="9" t="str">
        <f>VLOOKUP(A251,[1]Table!A:D,4,FALSE)</f>
        <v>Period 9</v>
      </c>
      <c r="E251" s="8" t="s">
        <v>47</v>
      </c>
      <c r="F251" s="9">
        <v>0.91666666666666663</v>
      </c>
      <c r="G251" s="37">
        <f ca="1">IFERROR(__xludf.DUMMYFUNCTION("IMPORTRANGE(""https://docs.google.com/spreadsheets/d/1TIioSZ1nkrNo7fXNL_Pl8Yn36hHqDPS8O9jJQOqTQgg"", ""Finance Nightly Processing 2019!R133:R133"")"),0.126921296296296)</f>
        <v>0.126921296296296</v>
      </c>
      <c r="H251" s="34">
        <f ca="1">IFERROR(__xludf.DUMMYFUNCTION("IMPORTRANGE(""https://docs.google.com/spreadsheets/d/1TIioSZ1nkrNo7fXNL_Pl8Yn36hHqDPS8O9jJQOqTQgg"", ""Finance Nightly Processing 2019!S133:S133"")"),0.150046296296296)</f>
        <v>0.15004629629629601</v>
      </c>
      <c r="I251" s="37">
        <f ca="1">IFERROR(__xludf.DUMMYFUNCTION("IMPORTRANGE(""https://docs.google.com/spreadsheets/d/1TIioSZ1nkrNo7fXNL_Pl8Yn36hHqDPS8O9jJQOqTQgg"", ""Finance Nightly Processing 2019!W133:W133"")"),0.24505787037037)</f>
        <v>0.24505787037037</v>
      </c>
      <c r="J251" s="11">
        <f t="shared" ca="1" si="1"/>
        <v>472.88333333333281</v>
      </c>
      <c r="L251" s="12" t="s">
        <v>26</v>
      </c>
    </row>
    <row r="252" spans="1:14">
      <c r="A252" s="7">
        <v>43596</v>
      </c>
      <c r="B252" s="8" t="s">
        <v>29</v>
      </c>
      <c r="C252" s="9" t="str">
        <f>VLOOKUP(A252,[1]Table!A:B,2,FALSE)</f>
        <v>P9 W4</v>
      </c>
      <c r="D252" s="9" t="str">
        <f>VLOOKUP(A252,[1]Table!A:D,4,FALSE)</f>
        <v>Period 9</v>
      </c>
      <c r="E252" s="8" t="s">
        <v>47</v>
      </c>
      <c r="F252" s="9">
        <v>0.91666666666666663</v>
      </c>
      <c r="G252" s="37">
        <f ca="1">IFERROR(__xludf.DUMMYFUNCTION("IMPORTRANGE(""https://docs.google.com/spreadsheets/d/1TIioSZ1nkrNo7fXNL_Pl8Yn36hHqDPS8O9jJQOqTQgg"", ""Finance Nightly Processing 2019!R134:R134"")"),0.155381944444444)</f>
        <v>0.155381944444444</v>
      </c>
      <c r="H252" s="34">
        <f ca="1">IFERROR(__xludf.DUMMYFUNCTION("IMPORTRANGE(""https://docs.google.com/spreadsheets/d/1TIioSZ1nkrNo7fXNL_Pl8Yn36hHqDPS8O9jJQOqTQgg"", ""Finance Nightly Processing 2019!S134:S134"")"),0.17636574074074)</f>
        <v>0.17636574074073999</v>
      </c>
      <c r="I252" s="37">
        <f ca="1">IFERROR(__xludf.DUMMYFUNCTION("IMPORTRANGE(""https://docs.google.com/spreadsheets/d/1TIioSZ1nkrNo7fXNL_Pl8Yn36hHqDPS8O9jJQOqTQgg"", ""Finance Nightly Processing 2019!W134:W134"")"),0.366666666666666)</f>
        <v>0.36666666666666597</v>
      </c>
      <c r="J252" s="11">
        <f t="shared" ca="1" si="1"/>
        <v>647.99999999999898</v>
      </c>
      <c r="L252" s="12" t="s">
        <v>30</v>
      </c>
      <c r="M252" s="17" t="s">
        <v>155</v>
      </c>
      <c r="N252" s="12" t="s">
        <v>151</v>
      </c>
    </row>
    <row r="253" spans="1:14">
      <c r="A253" s="7">
        <v>43597</v>
      </c>
      <c r="B253" s="8" t="s">
        <v>31</v>
      </c>
      <c r="C253" s="9" t="str">
        <f>VLOOKUP(A253,[1]Table!A:B,2,FALSE)</f>
        <v>P9 W4</v>
      </c>
      <c r="D253" s="9" t="str">
        <f>VLOOKUP(A253,[1]Table!A:D,4,FALSE)</f>
        <v>Period 9</v>
      </c>
      <c r="E253" s="8" t="s">
        <v>47</v>
      </c>
      <c r="F253" s="9">
        <v>0.91666666666666663</v>
      </c>
      <c r="G253" s="37">
        <f ca="1">IFERROR(__xludf.DUMMYFUNCTION("IMPORTRANGE(""https://docs.google.com/spreadsheets/d/1TIioSZ1nkrNo7fXNL_Pl8Yn36hHqDPS8O9jJQOqTQgg"", ""Finance Nightly Processing 2019!R135:R135"")"),0.211423611111111)</f>
        <v>0.21142361111111099</v>
      </c>
      <c r="H253" s="34">
        <f ca="1">IFERROR(__xludf.DUMMYFUNCTION("IMPORTRANGE(""https://docs.google.com/spreadsheets/d/1TIioSZ1nkrNo7fXNL_Pl8Yn36hHqDPS8O9jJQOqTQgg"", ""Finance Nightly Processing 2019!S135:S135"")"),0.239189814814814)</f>
        <v>0.23918981481481399</v>
      </c>
      <c r="I253" s="37">
        <v>0.30277777777777776</v>
      </c>
      <c r="J253" s="11">
        <f t="shared" si="1"/>
        <v>556</v>
      </c>
      <c r="L253" s="12" t="s">
        <v>32</v>
      </c>
      <c r="M253" s="17" t="s">
        <v>156</v>
      </c>
      <c r="N253" s="12" t="s">
        <v>157</v>
      </c>
    </row>
    <row r="254" spans="1:14">
      <c r="A254" s="49">
        <v>43598</v>
      </c>
      <c r="B254" s="50" t="s">
        <v>14</v>
      </c>
      <c r="C254" s="51" t="str">
        <f>VLOOKUP(A254,[1]Table!A:B,2,FALSE)</f>
        <v>P10 W1</v>
      </c>
      <c r="D254" s="51" t="str">
        <f>VLOOKUP(A254,[1]Table!A:D,4,FALSE)</f>
        <v>Period 10</v>
      </c>
      <c r="E254" s="8" t="s">
        <v>15</v>
      </c>
      <c r="F254" s="51">
        <v>0.91666666666666663</v>
      </c>
      <c r="G254" s="37">
        <f ca="1">IFERROR(__xludf.DUMMYFUNCTION("IMPORTRANGE(""https://docs.google.com/spreadsheets/d/1TIioSZ1nkrNo7fXNL_Pl8Yn36hHqDPS8O9jJQOqTQgg"", ""Finance Nightly Processing 2019!R136:R136"")"),0.133333333333333)</f>
        <v>0.133333333333333</v>
      </c>
      <c r="H254" s="34">
        <f ca="1">IFERROR(__xludf.DUMMYFUNCTION("IMPORTRANGE(""https://docs.google.com/spreadsheets/d/1TIioSZ1nkrNo7fXNL_Pl8Yn36hHqDPS8O9jJQOqTQgg"", ""Finance Nightly Processing 2019!S136:S136"")"),0.159027777777777)</f>
        <v>0.15902777777777699</v>
      </c>
      <c r="I254" s="37">
        <f ca="1">IFERROR(__xludf.DUMMYFUNCTION("IMPORTRANGE(""https://docs.google.com/spreadsheets/d/1TIioSZ1nkrNo7fXNL_Pl8Yn36hHqDPS8O9jJQOqTQgg"", ""Finance Nightly Processing 2019!W136:W136"")"),0.293055555555555)</f>
        <v>0.29305555555555501</v>
      </c>
      <c r="J254" s="11">
        <f t="shared" ca="1" si="1"/>
        <v>541.99999999999932</v>
      </c>
      <c r="L254" s="12" t="s">
        <v>16</v>
      </c>
      <c r="M254" s="17" t="s">
        <v>158</v>
      </c>
      <c r="N254" s="12" t="s">
        <v>152</v>
      </c>
    </row>
    <row r="255" spans="1:14">
      <c r="A255" s="7">
        <v>43599</v>
      </c>
      <c r="B255" s="8" t="s">
        <v>17</v>
      </c>
      <c r="C255" s="9" t="str">
        <f>VLOOKUP(A255,[1]Table!A:B,2,FALSE)</f>
        <v>P10 W1</v>
      </c>
      <c r="D255" s="9" t="str">
        <f>VLOOKUP(A255,[1]Table!A:D,4,FALSE)</f>
        <v>Period 10</v>
      </c>
      <c r="E255" s="8" t="s">
        <v>15</v>
      </c>
      <c r="F255" s="9">
        <v>0.91666666666666663</v>
      </c>
      <c r="G255" s="37">
        <f ca="1">IFERROR(__xludf.DUMMYFUNCTION("IMPORTRANGE(""https://docs.google.com/spreadsheets/d/1TIioSZ1nkrNo7fXNL_Pl8Yn36hHqDPS8O9jJQOqTQgg"", ""Finance Nightly Processing 2019!R137:R137"")"),0.116666666666666)</f>
        <v>0.116666666666666</v>
      </c>
      <c r="H255" s="34">
        <f ca="1">IFERROR(__xludf.DUMMYFUNCTION("IMPORTRANGE(""https://docs.google.com/spreadsheets/d/1TIioSZ1nkrNo7fXNL_Pl8Yn36hHqDPS8O9jJQOqTQgg"", ""Finance Nightly Processing 2019!S137:S137"")"),0.216666666666666)</f>
        <v>0.21666666666666601</v>
      </c>
      <c r="I255" s="37">
        <f ca="1">IFERROR(__xludf.DUMMYFUNCTION("IMPORTRANGE(""https://docs.google.com/spreadsheets/d/1TIioSZ1nkrNo7fXNL_Pl8Yn36hHqDPS8O9jJQOqTQgg"", ""Finance Nightly Processing 2019!W137:W137"")"),0.325)</f>
        <v>0.32500000000000001</v>
      </c>
      <c r="J255" s="11">
        <f t="shared" ca="1" si="1"/>
        <v>588.00000000000011</v>
      </c>
      <c r="L255" s="12" t="s">
        <v>18</v>
      </c>
      <c r="M255" s="53" t="s">
        <v>159</v>
      </c>
      <c r="N255" s="12" t="s">
        <v>154</v>
      </c>
    </row>
    <row r="256" spans="1:14">
      <c r="A256" s="7">
        <v>43600</v>
      </c>
      <c r="B256" s="8" t="s">
        <v>21</v>
      </c>
      <c r="C256" s="9" t="str">
        <f>VLOOKUP(A256,[1]Table!A:B,2,FALSE)</f>
        <v>P10 W1</v>
      </c>
      <c r="D256" s="9" t="str">
        <f>VLOOKUP(A256,[1]Table!A:D,4,FALSE)</f>
        <v>Period 10</v>
      </c>
      <c r="E256" s="8" t="s">
        <v>15</v>
      </c>
      <c r="F256" s="9">
        <v>0.91666666666666663</v>
      </c>
      <c r="G256" s="37">
        <f ca="1">IFERROR(__xludf.DUMMYFUNCTION("IMPORTRANGE(""https://docs.google.com/spreadsheets/d/1TIioSZ1nkrNo7fXNL_Pl8Yn36hHqDPS8O9jJQOqTQgg"", ""Finance Nightly Processing 2019!R138:R138"")"),0.120138888888888)</f>
        <v>0.120138888888888</v>
      </c>
      <c r="H256" s="34">
        <f ca="1">IFERROR(__xludf.DUMMYFUNCTION("IMPORTRANGE(""https://docs.google.com/spreadsheets/d/1TIioSZ1nkrNo7fXNL_Pl8Yn36hHqDPS8O9jJQOqTQgg"", ""Finance Nightly Processing 2019!S138:S138"")"),0.152083333333333)</f>
        <v>0.15208333333333299</v>
      </c>
      <c r="I256" s="37">
        <f ca="1">IFERROR(__xludf.DUMMYFUNCTION("IMPORTRANGE(""https://docs.google.com/spreadsheets/d/1TIioSZ1nkrNo7fXNL_Pl8Yn36hHqDPS8O9jJQOqTQgg"", ""Finance Nightly Processing 2019!W138:W138"")"),0.304861111111111)</f>
        <v>0.30486111111111103</v>
      </c>
      <c r="J256" s="11">
        <f t="shared" ca="1" si="1"/>
        <v>559</v>
      </c>
      <c r="L256" s="12" t="s">
        <v>22</v>
      </c>
      <c r="M256" s="17" t="s">
        <v>160</v>
      </c>
      <c r="N256" s="12" t="s">
        <v>151</v>
      </c>
    </row>
    <row r="257" spans="1:14">
      <c r="A257" s="7">
        <v>43601</v>
      </c>
      <c r="B257" s="8" t="s">
        <v>23</v>
      </c>
      <c r="C257" s="9" t="str">
        <f>VLOOKUP(A257,[1]Table!A:B,2,FALSE)</f>
        <v>P10 W1</v>
      </c>
      <c r="D257" s="9" t="str">
        <f>VLOOKUP(A257,[1]Table!A:D,4,FALSE)</f>
        <v>Period 10</v>
      </c>
      <c r="E257" s="8" t="s">
        <v>15</v>
      </c>
      <c r="F257" s="9">
        <v>0.91666666666666663</v>
      </c>
      <c r="G257" s="37">
        <f ca="1">IFERROR(__xludf.DUMMYFUNCTION("IMPORTRANGE(""https://docs.google.com/spreadsheets/d/1TIioSZ1nkrNo7fXNL_Pl8Yn36hHqDPS8O9jJQOqTQgg"", ""Finance Nightly Processing 2019!R139:R139"")"),0.113194444444444)</f>
        <v>0.113194444444444</v>
      </c>
      <c r="H257" s="34">
        <f ca="1">IFERROR(__xludf.DUMMYFUNCTION("IMPORTRANGE(""https://docs.google.com/spreadsheets/d/1TIioSZ1nkrNo7fXNL_Pl8Yn36hHqDPS8O9jJQOqTQgg"", ""Finance Nightly Processing 2019!S139:S139"")"),0.145833333333333)</f>
        <v>0.14583333333333301</v>
      </c>
      <c r="I257" s="37">
        <f ca="1">IFERROR(__xludf.DUMMYFUNCTION("IMPORTRANGE(""https://docs.google.com/spreadsheets/d/1TIioSZ1nkrNo7fXNL_Pl8Yn36hHqDPS8O9jJQOqTQgg"", ""Finance Nightly Processing 2019!W139:W139"")"),0.254166666666666)</f>
        <v>0.25416666666666599</v>
      </c>
      <c r="J257" s="11">
        <f t="shared" ca="1" si="1"/>
        <v>485.99999999999903</v>
      </c>
      <c r="L257" s="12" t="s">
        <v>24</v>
      </c>
    </row>
    <row r="258" spans="1:14">
      <c r="A258" s="7">
        <v>43602</v>
      </c>
      <c r="B258" s="8" t="s">
        <v>25</v>
      </c>
      <c r="C258" s="9" t="str">
        <f>VLOOKUP(A258,[1]Table!A:B,2,FALSE)</f>
        <v>P10 W1</v>
      </c>
      <c r="D258" s="9" t="str">
        <f>VLOOKUP(A258,[1]Table!A:D,4,FALSE)</f>
        <v>Period 10</v>
      </c>
      <c r="E258" s="8" t="s">
        <v>15</v>
      </c>
      <c r="F258" s="9">
        <v>0.91666666666666663</v>
      </c>
      <c r="G258" s="37">
        <f ca="1">IFERROR(__xludf.DUMMYFUNCTION("IMPORTRANGE(""https://docs.google.com/spreadsheets/d/1TIioSZ1nkrNo7fXNL_Pl8Yn36hHqDPS8O9jJQOqTQgg"", ""Finance Nightly Processing 2019!R140:R140"")"),0.125694444444444)</f>
        <v>0.125694444444444</v>
      </c>
      <c r="H258" s="34">
        <f ca="1">IFERROR(__xludf.DUMMYFUNCTION("IMPORTRANGE(""https://docs.google.com/spreadsheets/d/1TIioSZ1nkrNo7fXNL_Pl8Yn36hHqDPS8O9jJQOqTQgg"", ""Finance Nightly Processing 2019!S140:S140"")"),0.154166666666666)</f>
        <v>0.15416666666666601</v>
      </c>
      <c r="I258" s="37">
        <f ca="1">IFERROR(__xludf.DUMMYFUNCTION("IMPORTRANGE(""https://docs.google.com/spreadsheets/d/1TIioSZ1nkrNo7fXNL_Pl8Yn36hHqDPS8O9jJQOqTQgg"", ""Finance Nightly Processing 2019!W140:W140"")"),0.234722222222222)</f>
        <v>0.234722222222222</v>
      </c>
      <c r="J258" s="11">
        <f t="shared" ca="1" si="1"/>
        <v>457.99999999999966</v>
      </c>
      <c r="L258" s="12" t="s">
        <v>26</v>
      </c>
    </row>
    <row r="259" spans="1:14">
      <c r="A259" s="7">
        <v>43603</v>
      </c>
      <c r="B259" s="8" t="s">
        <v>29</v>
      </c>
      <c r="C259" s="9" t="str">
        <f>VLOOKUP(A259,[1]Table!A:B,2,FALSE)</f>
        <v>P10 W1</v>
      </c>
      <c r="D259" s="9" t="str">
        <f>VLOOKUP(A259,[1]Table!A:D,4,FALSE)</f>
        <v>Period 10</v>
      </c>
      <c r="E259" s="8" t="s">
        <v>15</v>
      </c>
      <c r="F259" s="9">
        <v>0.91666666666666663</v>
      </c>
      <c r="G259" s="37">
        <f ca="1">IFERROR(__xludf.DUMMYFUNCTION("IMPORTRANGE(""https://docs.google.com/spreadsheets/d/1TIioSZ1nkrNo7fXNL_Pl8Yn36hHqDPS8O9jJQOqTQgg"", ""Finance Nightly Processing 2019!R141:R141"")"),0.126296296296296)</f>
        <v>0.12629629629629599</v>
      </c>
      <c r="H259" s="34">
        <f ca="1">IFERROR(__xludf.DUMMYFUNCTION("IMPORTRANGE(""https://docs.google.com/spreadsheets/d/1TIioSZ1nkrNo7fXNL_Pl8Yn36hHqDPS8O9jJQOqTQgg"", ""Finance Nightly Processing 2019!S141:S141"")"),0.141296296296296)</f>
        <v>0.141296296296296</v>
      </c>
      <c r="I259" s="37">
        <f ca="1">IFERROR(__xludf.DUMMYFUNCTION("IMPORTRANGE(""https://docs.google.com/spreadsheets/d/1TIioSZ1nkrNo7fXNL_Pl8Yn36hHqDPS8O9jJQOqTQgg"", ""Finance Nightly Processing 2019!W141:W141"")"),0.260810185185185)</f>
        <v>0.26081018518518501</v>
      </c>
      <c r="J259" s="11">
        <f t="shared" ca="1" si="1"/>
        <v>495.56666666666655</v>
      </c>
      <c r="L259" s="12" t="s">
        <v>30</v>
      </c>
    </row>
    <row r="260" spans="1:14">
      <c r="A260" s="7">
        <v>43604</v>
      </c>
      <c r="B260" s="8" t="s">
        <v>31</v>
      </c>
      <c r="C260" s="9" t="str">
        <f>VLOOKUP(A260,[1]Table!A:B,2,FALSE)</f>
        <v>P10 W1</v>
      </c>
      <c r="D260" s="9" t="str">
        <f>VLOOKUP(A260,[1]Table!A:D,4,FALSE)</f>
        <v>Period 10</v>
      </c>
      <c r="E260" s="8" t="s">
        <v>15</v>
      </c>
      <c r="F260" s="9">
        <v>0.91666666666666663</v>
      </c>
      <c r="G260" s="37">
        <f ca="1">IFERROR(__xludf.DUMMYFUNCTION("IMPORTRANGE(""https://docs.google.com/spreadsheets/d/1TIioSZ1nkrNo7fXNL_Pl8Yn36hHqDPS8O9jJQOqTQgg"", ""Finance Nightly Processing 2019!R142:R142"")"),0.152083333333333)</f>
        <v>0.15208333333333299</v>
      </c>
      <c r="H260" s="34">
        <f ca="1">IFERROR(__xludf.DUMMYFUNCTION("IMPORTRANGE(""https://docs.google.com/spreadsheets/d/1TIioSZ1nkrNo7fXNL_Pl8Yn36hHqDPS8O9jJQOqTQgg"", ""Finance Nightly Processing 2019!S142:S142"")"),0.164583333333333)</f>
        <v>0.164583333333333</v>
      </c>
      <c r="I260" s="37">
        <f ca="1">IFERROR(__xludf.DUMMYFUNCTION("IMPORTRANGE(""https://docs.google.com/spreadsheets/d/1TIioSZ1nkrNo7fXNL_Pl8Yn36hHqDPS8O9jJQOqTQgg"", ""Finance Nightly Processing 2019!W142:W142"")"),0.251388888888888)</f>
        <v>0.251388888888888</v>
      </c>
      <c r="J260" s="11">
        <f t="shared" ca="1" si="1"/>
        <v>481.99999999999881</v>
      </c>
      <c r="L260" s="12" t="s">
        <v>32</v>
      </c>
    </row>
    <row r="261" spans="1:14">
      <c r="A261" s="7">
        <v>43605</v>
      </c>
      <c r="B261" s="8" t="s">
        <v>14</v>
      </c>
      <c r="C261" s="9" t="str">
        <f>VLOOKUP(A261,[1]Table!A:B,2,FALSE)</f>
        <v>P10 W2</v>
      </c>
      <c r="D261" s="9" t="str">
        <f>VLOOKUP(A261,[1]Table!A:D,4,FALSE)</f>
        <v>Period 10</v>
      </c>
      <c r="E261" s="8" t="s">
        <v>33</v>
      </c>
      <c r="F261" s="9">
        <v>0.91666666666666663</v>
      </c>
      <c r="G261" s="37">
        <f ca="1">IFERROR(__xludf.DUMMYFUNCTION("IMPORTRANGE(""https://docs.google.com/spreadsheets/d/1TIioSZ1nkrNo7fXNL_Pl8Yn36hHqDPS8O9jJQOqTQgg"", ""Finance Nightly Processing 2019!R143:R143"")"),0.127083333333333)</f>
        <v>0.12708333333333299</v>
      </c>
      <c r="H261" s="34">
        <f ca="1">IFERROR(__xludf.DUMMYFUNCTION("IMPORTRANGE(""https://docs.google.com/spreadsheets/d/1TIioSZ1nkrNo7fXNL_Pl8Yn36hHqDPS8O9jJQOqTQgg"", ""Finance Nightly Processing 2019!S143:S143"")"),0.161805555555555)</f>
        <v>0.16180555555555501</v>
      </c>
      <c r="I261" s="37">
        <f ca="1">IFERROR(__xludf.DUMMYFUNCTION("IMPORTRANGE(""https://docs.google.com/spreadsheets/d/1TIioSZ1nkrNo7fXNL_Pl8Yn36hHqDPS8O9jJQOqTQgg"", ""Finance Nightly Processing 2019!W143:W143"")"),0.256944444444444)</f>
        <v>0.25694444444444398</v>
      </c>
      <c r="J261" s="11">
        <f t="shared" ca="1" si="1"/>
        <v>489.99999999999943</v>
      </c>
      <c r="L261" s="12" t="s">
        <v>16</v>
      </c>
    </row>
    <row r="262" spans="1:14">
      <c r="A262" s="7">
        <v>43606</v>
      </c>
      <c r="B262" s="8" t="s">
        <v>17</v>
      </c>
      <c r="C262" s="9" t="str">
        <f>VLOOKUP(A262,[1]Table!A:B,2,FALSE)</f>
        <v>P10 W2</v>
      </c>
      <c r="D262" s="9" t="str">
        <f>VLOOKUP(A262,[1]Table!A:D,4,FALSE)</f>
        <v>Period 10</v>
      </c>
      <c r="E262" s="8" t="s">
        <v>33</v>
      </c>
      <c r="F262" s="9">
        <v>0.91666666666666663</v>
      </c>
      <c r="G262" s="37">
        <f ca="1">IFERROR(__xludf.DUMMYFUNCTION("IMPORTRANGE(""https://docs.google.com/spreadsheets/d/1TIioSZ1nkrNo7fXNL_Pl8Yn36hHqDPS8O9jJQOqTQgg"", ""Finance Nightly Processing 2019!R144:R144"")"),0.113194444444444)</f>
        <v>0.113194444444444</v>
      </c>
      <c r="H262" s="34">
        <f ca="1">IFERROR(__xludf.DUMMYFUNCTION("IMPORTRANGE(""https://docs.google.com/spreadsheets/d/1TIioSZ1nkrNo7fXNL_Pl8Yn36hHqDPS8O9jJQOqTQgg"", ""Finance Nightly Processing 2019!S144:S144"")"),0.136111111111111)</f>
        <v>0.13611111111111099</v>
      </c>
      <c r="I262" s="37">
        <f ca="1">IFERROR(__xludf.DUMMYFUNCTION("IMPORTRANGE(""https://docs.google.com/spreadsheets/d/1TIioSZ1nkrNo7fXNL_Pl8Yn36hHqDPS8O9jJQOqTQgg"", ""Finance Nightly Processing 2019!W144:W144"")"),0.226388888888888)</f>
        <v>0.226388888888888</v>
      </c>
      <c r="J262" s="11">
        <f t="shared" ca="1" si="1"/>
        <v>445.99999999999875</v>
      </c>
      <c r="L262" s="12" t="s">
        <v>18</v>
      </c>
    </row>
    <row r="263" spans="1:14">
      <c r="A263" s="7">
        <v>43607</v>
      </c>
      <c r="B263" s="8" t="s">
        <v>21</v>
      </c>
      <c r="C263" s="9" t="str">
        <f>VLOOKUP(A263,[1]Table!A:B,2,FALSE)</f>
        <v>P10 W2</v>
      </c>
      <c r="D263" s="9" t="str">
        <f>VLOOKUP(A263,[1]Table!A:D,4,FALSE)</f>
        <v>Period 10</v>
      </c>
      <c r="E263" s="8" t="s">
        <v>33</v>
      </c>
      <c r="F263" s="9">
        <v>0.91666666666666663</v>
      </c>
      <c r="G263" s="37">
        <f ca="1">IFERROR(__xludf.DUMMYFUNCTION("IMPORTRANGE(""https://docs.google.com/spreadsheets/d/1TIioSZ1nkrNo7fXNL_Pl8Yn36hHqDPS8O9jJQOqTQgg"", ""Finance Nightly Processing 2019!R145:R145"")"),0.113888888888888)</f>
        <v>0.113888888888888</v>
      </c>
      <c r="H263" s="34">
        <f ca="1">IFERROR(__xludf.DUMMYFUNCTION("IMPORTRANGE(""https://docs.google.com/spreadsheets/d/1TIioSZ1nkrNo7fXNL_Pl8Yn36hHqDPS8O9jJQOqTQgg"", ""Finance Nightly Processing 2019!S145:S145"")"),0.135416666666666)</f>
        <v>0.13541666666666599</v>
      </c>
      <c r="I263" s="37">
        <f ca="1">IFERROR(__xludf.DUMMYFUNCTION("IMPORTRANGE(""https://docs.google.com/spreadsheets/d/1TIioSZ1nkrNo7fXNL_Pl8Yn36hHqDPS8O9jJQOqTQgg"", ""Finance Nightly Processing 2019!W145:W145"")"),0.226701388888888)</f>
        <v>0.22670138888888799</v>
      </c>
      <c r="J263" s="11">
        <f t="shared" ca="1" si="1"/>
        <v>446.44999999999879</v>
      </c>
      <c r="L263" s="12" t="s">
        <v>22</v>
      </c>
    </row>
    <row r="264" spans="1:14">
      <c r="A264" s="7">
        <v>43608</v>
      </c>
      <c r="B264" s="8" t="s">
        <v>23</v>
      </c>
      <c r="C264" s="9" t="str">
        <f>VLOOKUP(A264,[1]Table!A:B,2,FALSE)</f>
        <v>P10 W2</v>
      </c>
      <c r="D264" s="9" t="str">
        <f>VLOOKUP(A264,[1]Table!A:D,4,FALSE)</f>
        <v>Period 10</v>
      </c>
      <c r="E264" s="8" t="s">
        <v>33</v>
      </c>
      <c r="F264" s="9">
        <v>0.91666666666666663</v>
      </c>
      <c r="G264" s="37">
        <f ca="1">IFERROR(__xludf.DUMMYFUNCTION("IMPORTRANGE(""https://docs.google.com/spreadsheets/d/1TIioSZ1nkrNo7fXNL_Pl8Yn36hHqDPS8O9jJQOqTQgg"", ""Finance Nightly Processing 2019!R146:R146"")"),0.131909722222222)</f>
        <v>0.131909722222222</v>
      </c>
      <c r="H264" s="34">
        <f ca="1">IFERROR(__xludf.DUMMYFUNCTION("IMPORTRANGE(""https://docs.google.com/spreadsheets/d/1TIioSZ1nkrNo7fXNL_Pl8Yn36hHqDPS8O9jJQOqTQgg"", ""Finance Nightly Processing 2019!S146:S146"")"),0.161539351851851)</f>
        <v>0.161539351851851</v>
      </c>
      <c r="I264" s="37">
        <f ca="1">IFERROR(__xludf.DUMMYFUNCTION("IMPORTRANGE(""https://docs.google.com/spreadsheets/d/1TIioSZ1nkrNo7fXNL_Pl8Yn36hHqDPS8O9jJQOqTQgg"", ""Finance Nightly Processing 2019!W146:W146"")"),0.242881944444444)</f>
        <v>0.242881944444444</v>
      </c>
      <c r="J264" s="11">
        <f t="shared" ca="1" si="1"/>
        <v>469.74999999999943</v>
      </c>
      <c r="L264" s="12" t="s">
        <v>24</v>
      </c>
    </row>
    <row r="265" spans="1:14">
      <c r="A265" s="7">
        <v>43609</v>
      </c>
      <c r="B265" s="8" t="s">
        <v>25</v>
      </c>
      <c r="C265" s="9" t="str">
        <f>VLOOKUP(A265,[1]Table!A:B,2,FALSE)</f>
        <v>P10 W2</v>
      </c>
      <c r="D265" s="9" t="str">
        <f>VLOOKUP(A265,[1]Table!A:D,4,FALSE)</f>
        <v>Period 10</v>
      </c>
      <c r="E265" s="8" t="s">
        <v>33</v>
      </c>
      <c r="F265" s="9">
        <v>0.91666666666666663</v>
      </c>
      <c r="G265" s="37">
        <f ca="1">IFERROR(__xludf.DUMMYFUNCTION("IMPORTRANGE(""https://docs.google.com/spreadsheets/d/1TIioSZ1nkrNo7fXNL_Pl8Yn36hHqDPS8O9jJQOqTQgg"", ""Finance Nightly Processing 2019!R147:R147"")"),0.131006944444444)</f>
        <v>0.131006944444444</v>
      </c>
      <c r="H265" s="34">
        <f ca="1">IFERROR(__xludf.DUMMYFUNCTION("IMPORTRANGE(""https://docs.google.com/spreadsheets/d/1TIioSZ1nkrNo7fXNL_Pl8Yn36hHqDPS8O9jJQOqTQgg"", ""Finance Nightly Processing 2019!S147:S147"")"),0.152233796296296)</f>
        <v>0.15223379629629599</v>
      </c>
      <c r="I265" s="37">
        <f ca="1">IFERROR(__xludf.DUMMYFUNCTION("IMPORTRANGE(""https://docs.google.com/spreadsheets/d/1TIioSZ1nkrNo7fXNL_Pl8Yn36hHqDPS8O9jJQOqTQgg"", ""Finance Nightly Processing 2019!W147:W147"")"),0.248599537037037)</f>
        <v>0.24859953703703699</v>
      </c>
      <c r="J265" s="11">
        <f t="shared" ca="1" si="1"/>
        <v>477.98333333333329</v>
      </c>
      <c r="L265" s="12" t="s">
        <v>26</v>
      </c>
    </row>
    <row r="266" spans="1:14">
      <c r="A266" s="7">
        <v>43610</v>
      </c>
      <c r="B266" s="8" t="s">
        <v>29</v>
      </c>
      <c r="C266" s="9" t="str">
        <f>VLOOKUP(A266,[1]Table!A:B,2,FALSE)</f>
        <v>P10 W2</v>
      </c>
      <c r="D266" s="9" t="str">
        <f>VLOOKUP(A266,[1]Table!A:D,4,FALSE)</f>
        <v>Period 10</v>
      </c>
      <c r="E266" s="8" t="s">
        <v>33</v>
      </c>
      <c r="F266" s="9">
        <v>0.91666666666666663</v>
      </c>
      <c r="G266" s="9">
        <v>0.11646990740740741</v>
      </c>
      <c r="H266" s="9">
        <v>0.13542824074074075</v>
      </c>
      <c r="I266" s="9">
        <v>0.22179398148148149</v>
      </c>
      <c r="J266" s="11">
        <f t="shared" si="1"/>
        <v>439.38333333333333</v>
      </c>
      <c r="L266" s="12" t="s">
        <v>30</v>
      </c>
    </row>
    <row r="267" spans="1:14">
      <c r="A267" s="7">
        <v>43611</v>
      </c>
      <c r="B267" s="8" t="s">
        <v>31</v>
      </c>
      <c r="C267" s="9" t="str">
        <f>VLOOKUP(A267,[1]Table!A:B,2,FALSE)</f>
        <v>P10 W2</v>
      </c>
      <c r="D267" s="9" t="str">
        <f>VLOOKUP(A267,[1]Table!A:D,4,FALSE)</f>
        <v>Period 10</v>
      </c>
      <c r="E267" s="8" t="s">
        <v>33</v>
      </c>
      <c r="F267" s="9">
        <v>0.91666666666666663</v>
      </c>
      <c r="G267" s="9">
        <v>0.14902777777777779</v>
      </c>
      <c r="H267" s="9">
        <v>0.16171296296296298</v>
      </c>
      <c r="I267" s="9">
        <v>0.25275462962962963</v>
      </c>
      <c r="J267" s="11">
        <f t="shared" si="1"/>
        <v>483.96666666666664</v>
      </c>
      <c r="L267" s="12" t="s">
        <v>32</v>
      </c>
    </row>
    <row r="268" spans="1:14">
      <c r="A268" s="7">
        <v>43612</v>
      </c>
      <c r="B268" s="8" t="s">
        <v>14</v>
      </c>
      <c r="C268" s="9" t="str">
        <f>VLOOKUP(A268,[1]Table!A:B,2,FALSE)</f>
        <v>P10 W3</v>
      </c>
      <c r="D268" s="9" t="str">
        <f>VLOOKUP(A268,[1]Table!A:D,4,FALSE)</f>
        <v>Period 10</v>
      </c>
      <c r="E268" s="8" t="s">
        <v>39</v>
      </c>
      <c r="F268" s="9">
        <v>0.91666666666666663</v>
      </c>
      <c r="G268" s="9">
        <v>0.12986111111111112</v>
      </c>
      <c r="H268" s="9">
        <v>0.15486111111111112</v>
      </c>
      <c r="I268" s="9">
        <v>0.23125000000000001</v>
      </c>
      <c r="J268" s="11">
        <f t="shared" si="1"/>
        <v>453.00000000000017</v>
      </c>
      <c r="L268" s="12" t="s">
        <v>16</v>
      </c>
    </row>
    <row r="269" spans="1:14">
      <c r="A269" s="7">
        <v>43613</v>
      </c>
      <c r="B269" s="8" t="s">
        <v>17</v>
      </c>
      <c r="C269" s="9" t="str">
        <f>VLOOKUP(A269,[1]Table!A:B,2,FALSE)</f>
        <v>P10 W3</v>
      </c>
      <c r="D269" s="9" t="str">
        <f>VLOOKUP(A269,[1]Table!A:D,4,FALSE)</f>
        <v>Period 10</v>
      </c>
      <c r="E269" s="8" t="s">
        <v>39</v>
      </c>
      <c r="F269" s="9">
        <v>0.91666666666666663</v>
      </c>
      <c r="G269" s="9">
        <v>0.11874999999999999</v>
      </c>
      <c r="H269" s="9">
        <v>0.1451388888888889</v>
      </c>
      <c r="I269" s="9">
        <v>0.22916666666666666</v>
      </c>
      <c r="J269" s="11">
        <f t="shared" si="1"/>
        <v>450</v>
      </c>
      <c r="L269" s="12" t="s">
        <v>18</v>
      </c>
    </row>
    <row r="270" spans="1:14">
      <c r="A270" s="7">
        <v>43614</v>
      </c>
      <c r="B270" s="8" t="s">
        <v>21</v>
      </c>
      <c r="C270" s="9" t="str">
        <f>VLOOKUP(A270,[1]Table!A:B,2,FALSE)</f>
        <v>P10 W3</v>
      </c>
      <c r="D270" s="9" t="str">
        <f>VLOOKUP(A270,[1]Table!A:D,4,FALSE)</f>
        <v>Period 10</v>
      </c>
      <c r="E270" s="8" t="s">
        <v>39</v>
      </c>
      <c r="F270" s="9">
        <v>0.91666666666666663</v>
      </c>
      <c r="G270" s="9">
        <v>0.1111111111111111</v>
      </c>
      <c r="H270" s="9">
        <v>0.15347222222222223</v>
      </c>
      <c r="I270" s="9">
        <v>0.23055555555555557</v>
      </c>
      <c r="J270" s="11">
        <f t="shared" si="1"/>
        <v>452</v>
      </c>
      <c r="L270" s="12" t="s">
        <v>22</v>
      </c>
    </row>
    <row r="271" spans="1:14">
      <c r="A271" s="7">
        <v>43615</v>
      </c>
      <c r="B271" s="8" t="s">
        <v>23</v>
      </c>
      <c r="C271" s="9" t="str">
        <f>VLOOKUP(A271,[1]Table!A:B,2,FALSE)</f>
        <v>P10 W3</v>
      </c>
      <c r="D271" s="9" t="str">
        <f>VLOOKUP(A271,[1]Table!A:D,4,FALSE)</f>
        <v>Period 10</v>
      </c>
      <c r="E271" s="8" t="s">
        <v>39</v>
      </c>
      <c r="F271" s="9">
        <v>0.91666666666666663</v>
      </c>
      <c r="G271" s="9">
        <v>0.12295138888888889</v>
      </c>
      <c r="H271" s="9">
        <v>0.19815972222222222</v>
      </c>
      <c r="I271" s="9">
        <v>0.28958333333333336</v>
      </c>
      <c r="J271" s="11">
        <f t="shared" si="1"/>
        <v>537.00000000000023</v>
      </c>
      <c r="L271" s="12" t="s">
        <v>24</v>
      </c>
      <c r="M271" s="25" t="s">
        <v>161</v>
      </c>
      <c r="N271" s="12" t="s">
        <v>162</v>
      </c>
    </row>
    <row r="272" spans="1:14">
      <c r="A272" s="7">
        <v>43616</v>
      </c>
      <c r="B272" s="8" t="s">
        <v>25</v>
      </c>
      <c r="C272" s="9" t="str">
        <f>VLOOKUP(A272,[1]Table!A:B,2,FALSE)</f>
        <v>P10 W3</v>
      </c>
      <c r="D272" s="9" t="str">
        <f>VLOOKUP(A272,[1]Table!A:D,4,FALSE)</f>
        <v>Period 10</v>
      </c>
      <c r="E272" s="8" t="s">
        <v>39</v>
      </c>
      <c r="F272" s="9">
        <v>0.91666666666666663</v>
      </c>
      <c r="G272" s="9">
        <v>0.11421296296296296</v>
      </c>
      <c r="H272" s="9">
        <v>0.13550925925925925</v>
      </c>
      <c r="I272" s="9">
        <v>0.2379050925925926</v>
      </c>
      <c r="J272" s="11">
        <f t="shared" si="1"/>
        <v>462.58333333333343</v>
      </c>
      <c r="L272" s="12" t="s">
        <v>26</v>
      </c>
    </row>
    <row r="273" spans="1:14">
      <c r="A273" s="7">
        <v>43617</v>
      </c>
      <c r="B273" s="8" t="s">
        <v>29</v>
      </c>
      <c r="C273" s="9" t="str">
        <f>VLOOKUP(A273,[1]Table!A:B,2,FALSE)</f>
        <v>P10 W3</v>
      </c>
      <c r="D273" s="9" t="str">
        <f>VLOOKUP(A273,[1]Table!A:D,4,FALSE)</f>
        <v>Period 10</v>
      </c>
      <c r="E273" s="8" t="s">
        <v>39</v>
      </c>
      <c r="F273" s="9">
        <v>0.91666666666666663</v>
      </c>
      <c r="G273" s="9">
        <v>0.13266203703703705</v>
      </c>
      <c r="H273" s="9">
        <v>0.14972222222222223</v>
      </c>
      <c r="I273" s="9">
        <v>0.24472222222222223</v>
      </c>
      <c r="J273" s="11">
        <f t="shared" si="1"/>
        <v>472.4</v>
      </c>
      <c r="L273" s="12" t="s">
        <v>30</v>
      </c>
    </row>
    <row r="274" spans="1:14">
      <c r="A274" s="7">
        <v>43618</v>
      </c>
      <c r="B274" s="8" t="s">
        <v>31</v>
      </c>
      <c r="C274" s="9" t="str">
        <f>VLOOKUP(A274,[1]Table!A:B,2,FALSE)</f>
        <v>P10 W3</v>
      </c>
      <c r="D274" s="9" t="str">
        <f>VLOOKUP(A274,[1]Table!A:D,4,FALSE)</f>
        <v>Period 10</v>
      </c>
      <c r="E274" s="8" t="s">
        <v>39</v>
      </c>
      <c r="F274" s="9">
        <v>0.91666666666666663</v>
      </c>
      <c r="G274" s="9">
        <v>0.15625</v>
      </c>
      <c r="H274" s="9">
        <v>0.18402777777777779</v>
      </c>
      <c r="I274" s="9">
        <v>0.27013888888888887</v>
      </c>
      <c r="J274" s="11">
        <f t="shared" si="1"/>
        <v>508.99999999999994</v>
      </c>
      <c r="L274" s="12" t="s">
        <v>32</v>
      </c>
    </row>
    <row r="275" spans="1:14">
      <c r="A275" s="7">
        <v>43619</v>
      </c>
      <c r="B275" s="8" t="s">
        <v>14</v>
      </c>
      <c r="C275" s="9" t="str">
        <f>VLOOKUP(A275,[1]Table!A:B,2,FALSE)</f>
        <v>P10 W4</v>
      </c>
      <c r="D275" s="9" t="str">
        <f>VLOOKUP(A275,[1]Table!A:D,4,FALSE)</f>
        <v>Period 10</v>
      </c>
      <c r="E275" s="8" t="s">
        <v>47</v>
      </c>
      <c r="F275" s="9">
        <v>0.91666666666666663</v>
      </c>
      <c r="G275" s="9">
        <v>0.17430555555555555</v>
      </c>
      <c r="H275" s="9">
        <v>0.2013888888888889</v>
      </c>
      <c r="I275" s="9">
        <v>0.27152777777777776</v>
      </c>
      <c r="J275" s="11">
        <f t="shared" si="1"/>
        <v>510.99999999999994</v>
      </c>
      <c r="L275" s="12" t="s">
        <v>16</v>
      </c>
      <c r="M275" s="12" t="s">
        <v>163</v>
      </c>
      <c r="N275" s="12" t="s">
        <v>164</v>
      </c>
    </row>
    <row r="276" spans="1:14">
      <c r="A276" s="7">
        <v>43620</v>
      </c>
      <c r="B276" s="8" t="s">
        <v>17</v>
      </c>
      <c r="C276" s="9" t="str">
        <f>VLOOKUP(A276,[1]Table!A:B,2,FALSE)</f>
        <v>P10 W4</v>
      </c>
      <c r="D276" s="9" t="str">
        <f>VLOOKUP(A276,[1]Table!A:D,4,FALSE)</f>
        <v>Period 10</v>
      </c>
      <c r="E276" s="8" t="s">
        <v>47</v>
      </c>
      <c r="F276" s="9">
        <v>0.91666666666666663</v>
      </c>
      <c r="G276" s="9">
        <v>0.11527777777777778</v>
      </c>
      <c r="H276" s="9">
        <v>0.1423611111111111</v>
      </c>
      <c r="I276" s="9">
        <v>0.2361111111111111</v>
      </c>
      <c r="J276" s="11">
        <f t="shared" si="1"/>
        <v>459.99999999999994</v>
      </c>
      <c r="L276" s="12" t="s">
        <v>18</v>
      </c>
    </row>
    <row r="277" spans="1:14">
      <c r="A277" s="7">
        <v>43621</v>
      </c>
      <c r="B277" s="8" t="s">
        <v>21</v>
      </c>
      <c r="C277" s="9" t="str">
        <f>VLOOKUP(A277,[1]Table!A:B,2,FALSE)</f>
        <v>P10 W4</v>
      </c>
      <c r="D277" s="9" t="str">
        <f>VLOOKUP(A277,[1]Table!A:D,4,FALSE)</f>
        <v>Period 10</v>
      </c>
      <c r="E277" s="8" t="s">
        <v>47</v>
      </c>
      <c r="F277" s="9">
        <v>0.91666666666666663</v>
      </c>
      <c r="G277" s="9">
        <v>0.13125000000000001</v>
      </c>
      <c r="H277" s="9">
        <v>0.16111111111111112</v>
      </c>
      <c r="I277" s="9">
        <v>0.29166666666666669</v>
      </c>
      <c r="J277" s="11">
        <f t="shared" si="1"/>
        <v>540</v>
      </c>
      <c r="L277" s="12" t="s">
        <v>22</v>
      </c>
      <c r="M277" s="41" t="s">
        <v>165</v>
      </c>
      <c r="N277" s="12" t="s">
        <v>152</v>
      </c>
    </row>
    <row r="278" spans="1:14">
      <c r="A278" s="7">
        <v>43622</v>
      </c>
      <c r="B278" s="8" t="s">
        <v>23</v>
      </c>
      <c r="C278" s="9" t="str">
        <f>VLOOKUP(A278,[1]Table!A:B,2,FALSE)</f>
        <v>P10 W4</v>
      </c>
      <c r="D278" s="9" t="str">
        <f>VLOOKUP(A278,[1]Table!A:D,4,FALSE)</f>
        <v>Period 10</v>
      </c>
      <c r="E278" s="8" t="s">
        <v>47</v>
      </c>
      <c r="F278" s="9">
        <v>0.91666666666666663</v>
      </c>
      <c r="G278" s="9">
        <v>0.11388888888888889</v>
      </c>
      <c r="H278" s="34">
        <v>0.14583333333333334</v>
      </c>
      <c r="I278" s="9">
        <v>0.24166666666666667</v>
      </c>
      <c r="J278" s="11">
        <f t="shared" si="1"/>
        <v>468.00000000000011</v>
      </c>
      <c r="L278" s="12" t="s">
        <v>24</v>
      </c>
    </row>
    <row r="279" spans="1:14">
      <c r="A279" s="7">
        <v>43623</v>
      </c>
      <c r="B279" s="8" t="s">
        <v>25</v>
      </c>
      <c r="C279" s="9" t="str">
        <f>VLOOKUP(A279,[1]Table!A:B,2,FALSE)</f>
        <v>P10 W4</v>
      </c>
      <c r="D279" s="9" t="str">
        <f>VLOOKUP(A279,[1]Table!A:D,4,FALSE)</f>
        <v>Period 10</v>
      </c>
      <c r="E279" s="8" t="s">
        <v>47</v>
      </c>
      <c r="F279" s="9">
        <v>0.91666666666666663</v>
      </c>
      <c r="G279" s="9">
        <v>0.11813657407407407</v>
      </c>
      <c r="H279" s="9">
        <v>0.14143518518518519</v>
      </c>
      <c r="I279" s="9">
        <v>0.24493055555555557</v>
      </c>
      <c r="J279" s="11">
        <f t="shared" si="1"/>
        <v>472.70000000000005</v>
      </c>
      <c r="L279" s="12" t="s">
        <v>26</v>
      </c>
    </row>
    <row r="280" spans="1:14">
      <c r="A280" s="7">
        <v>43624</v>
      </c>
      <c r="B280" s="8" t="s">
        <v>29</v>
      </c>
      <c r="C280" s="9" t="str">
        <f>VLOOKUP(A280,[1]Table!A:B,2,FALSE)</f>
        <v>P10 W4</v>
      </c>
      <c r="D280" s="9" t="str">
        <f>VLOOKUP(A280,[1]Table!A:D,4,FALSE)</f>
        <v>Period 10</v>
      </c>
      <c r="E280" s="8" t="s">
        <v>47</v>
      </c>
      <c r="F280" s="9">
        <v>0.91666666666666663</v>
      </c>
      <c r="G280" s="9">
        <v>0.15269675925925927</v>
      </c>
      <c r="H280" s="9">
        <v>0.1736574074074074</v>
      </c>
      <c r="I280" s="9">
        <v>0.24424768518518519</v>
      </c>
      <c r="J280" s="11">
        <f t="shared" si="1"/>
        <v>471.71666666666681</v>
      </c>
      <c r="L280" s="12" t="s">
        <v>30</v>
      </c>
    </row>
    <row r="281" spans="1:14">
      <c r="A281" s="7">
        <v>43625</v>
      </c>
      <c r="B281" s="8" t="s">
        <v>31</v>
      </c>
      <c r="C281" s="9" t="str">
        <f>VLOOKUP(A281,[1]Table!A:B,2,FALSE)</f>
        <v>P10 W4</v>
      </c>
      <c r="D281" s="9" t="str">
        <f>VLOOKUP(A281,[1]Table!A:D,4,FALSE)</f>
        <v>Period 10</v>
      </c>
      <c r="E281" s="8" t="s">
        <v>47</v>
      </c>
      <c r="F281" s="9">
        <v>0.91666666666666663</v>
      </c>
      <c r="G281" s="9">
        <v>0.18195601851851853</v>
      </c>
      <c r="H281" s="9">
        <v>0.21153935185185185</v>
      </c>
      <c r="I281" s="54">
        <v>0.2951388888888889</v>
      </c>
      <c r="J281" s="11">
        <f t="shared" si="1"/>
        <v>545.00000000000011</v>
      </c>
      <c r="K281" s="12" t="s">
        <v>166</v>
      </c>
      <c r="L281" s="12" t="s">
        <v>32</v>
      </c>
      <c r="M281" s="55" t="s">
        <v>167</v>
      </c>
      <c r="N281" s="12" t="s">
        <v>20</v>
      </c>
    </row>
    <row r="282" spans="1:14">
      <c r="A282" s="49">
        <v>43626</v>
      </c>
      <c r="B282" s="50" t="s">
        <v>14</v>
      </c>
      <c r="C282" s="51" t="str">
        <f>VLOOKUP(A282,[1]Table!A:B,2,FALSE)</f>
        <v>P11 W1</v>
      </c>
      <c r="D282" s="51" t="str">
        <f>VLOOKUP(A282,[1]Table!A:D,4,FALSE)</f>
        <v>Period 11</v>
      </c>
      <c r="E282" s="8" t="s">
        <v>15</v>
      </c>
      <c r="F282" s="51">
        <v>0.91666666666666663</v>
      </c>
      <c r="G282" s="9">
        <v>0.15277777777777779</v>
      </c>
      <c r="H282" s="9">
        <v>0.18472222222222223</v>
      </c>
      <c r="I282" s="9">
        <v>0.27708333333333335</v>
      </c>
      <c r="J282" s="11">
        <f t="shared" si="1"/>
        <v>519.00000000000011</v>
      </c>
      <c r="L282" s="12" t="s">
        <v>16</v>
      </c>
      <c r="M282" s="25" t="s">
        <v>168</v>
      </c>
      <c r="N282" s="12" t="s">
        <v>169</v>
      </c>
    </row>
    <row r="283" spans="1:14">
      <c r="A283" s="7">
        <v>43627</v>
      </c>
      <c r="B283" s="8" t="s">
        <v>17</v>
      </c>
      <c r="C283" s="9" t="str">
        <f>VLOOKUP(A283,[1]Table!A:B,2,FALSE)</f>
        <v>P11 W1</v>
      </c>
      <c r="D283" s="9" t="str">
        <f>VLOOKUP(A283,[1]Table!A:D,4,FALSE)</f>
        <v>Period 11</v>
      </c>
      <c r="E283" s="8" t="s">
        <v>15</v>
      </c>
      <c r="F283" s="9">
        <v>0.91666666666666663</v>
      </c>
      <c r="G283" s="9">
        <v>0.1111111111111111</v>
      </c>
      <c r="H283" s="9">
        <v>0.1361111111111111</v>
      </c>
      <c r="I283" s="9">
        <v>0.2388888888888889</v>
      </c>
      <c r="J283" s="11">
        <f t="shared" si="1"/>
        <v>464.00000000000011</v>
      </c>
      <c r="L283" s="12" t="s">
        <v>18</v>
      </c>
    </row>
    <row r="284" spans="1:14">
      <c r="A284" s="7">
        <v>43628</v>
      </c>
      <c r="B284" s="8" t="s">
        <v>21</v>
      </c>
      <c r="C284" s="9" t="str">
        <f>VLOOKUP(A284,[1]Table!A:B,2,FALSE)</f>
        <v>P11 W1</v>
      </c>
      <c r="D284" s="9" t="str">
        <f>VLOOKUP(A284,[1]Table!A:D,4,FALSE)</f>
        <v>Period 11</v>
      </c>
      <c r="E284" s="8" t="s">
        <v>15</v>
      </c>
      <c r="F284" s="9">
        <v>0.91666666666666663</v>
      </c>
      <c r="G284" s="9">
        <v>0.11319444444444444</v>
      </c>
      <c r="H284" s="9">
        <v>0.13680555555555557</v>
      </c>
      <c r="I284" s="9">
        <v>0.23402777777777778</v>
      </c>
      <c r="J284" s="11">
        <f t="shared" si="1"/>
        <v>457.00000000000011</v>
      </c>
      <c r="L284" s="12" t="s">
        <v>22</v>
      </c>
    </row>
    <row r="285" spans="1:14">
      <c r="A285" s="7">
        <v>43629</v>
      </c>
      <c r="B285" s="8" t="s">
        <v>23</v>
      </c>
      <c r="C285" s="9" t="str">
        <f>VLOOKUP(A285,[1]Table!A:B,2,FALSE)</f>
        <v>P11 W1</v>
      </c>
      <c r="D285" s="9" t="str">
        <f>VLOOKUP(A285,[1]Table!A:D,4,FALSE)</f>
        <v>Period 11</v>
      </c>
      <c r="E285" s="8" t="s">
        <v>15</v>
      </c>
      <c r="F285" s="9">
        <v>0.91666666666666663</v>
      </c>
      <c r="G285" s="9">
        <v>0.18402777777777779</v>
      </c>
      <c r="H285" s="9">
        <v>0.20347222222222222</v>
      </c>
      <c r="I285" s="9">
        <v>0.3034722222222222</v>
      </c>
      <c r="J285" s="11">
        <f t="shared" si="1"/>
        <v>557.00000000000011</v>
      </c>
      <c r="L285" s="12" t="s">
        <v>24</v>
      </c>
      <c r="M285" s="12" t="s">
        <v>170</v>
      </c>
      <c r="N285" s="12" t="s">
        <v>20</v>
      </c>
    </row>
    <row r="286" spans="1:14">
      <c r="A286" s="7">
        <v>43630</v>
      </c>
      <c r="B286" s="8" t="s">
        <v>25</v>
      </c>
      <c r="C286" s="9" t="str">
        <f>VLOOKUP(A286,[1]Table!A:B,2,FALSE)</f>
        <v>P11 W1</v>
      </c>
      <c r="D286" s="9" t="str">
        <f>VLOOKUP(A286,[1]Table!A:D,4,FALSE)</f>
        <v>Period 11</v>
      </c>
      <c r="E286" s="8" t="s">
        <v>15</v>
      </c>
      <c r="F286" s="9">
        <v>0.91666666666666663</v>
      </c>
      <c r="G286" s="9">
        <v>0.11180555555555556</v>
      </c>
      <c r="H286" s="9">
        <v>0.1388888888888889</v>
      </c>
      <c r="I286" s="9">
        <v>0.24097222222222223</v>
      </c>
      <c r="J286" s="11">
        <f t="shared" si="1"/>
        <v>467.00000000000011</v>
      </c>
      <c r="L286" s="12" t="s">
        <v>26</v>
      </c>
    </row>
    <row r="287" spans="1:14">
      <c r="A287" s="7">
        <v>43631</v>
      </c>
      <c r="B287" s="8" t="s">
        <v>29</v>
      </c>
      <c r="C287" s="9" t="str">
        <f>VLOOKUP(A287,[1]Table!A:B,2,FALSE)</f>
        <v>P11 W1</v>
      </c>
      <c r="D287" s="9" t="str">
        <f>VLOOKUP(A287,[1]Table!A:D,4,FALSE)</f>
        <v>Period 11</v>
      </c>
      <c r="E287" s="8" t="s">
        <v>15</v>
      </c>
      <c r="F287" s="9">
        <v>0.91666666666666663</v>
      </c>
      <c r="G287" s="9">
        <v>0.11597222222222223</v>
      </c>
      <c r="H287" s="9">
        <v>0.13263888888888889</v>
      </c>
      <c r="I287" s="9">
        <v>0.22361111111111112</v>
      </c>
      <c r="J287" s="11">
        <f t="shared" si="1"/>
        <v>442</v>
      </c>
      <c r="L287" s="12" t="s">
        <v>30</v>
      </c>
    </row>
    <row r="288" spans="1:14">
      <c r="A288" s="7">
        <v>43632</v>
      </c>
      <c r="B288" s="8" t="s">
        <v>31</v>
      </c>
      <c r="C288" s="9" t="str">
        <f>VLOOKUP(A288,[1]Table!A:B,2,FALSE)</f>
        <v>P11 W1</v>
      </c>
      <c r="D288" s="9" t="str">
        <f>VLOOKUP(A288,[1]Table!A:D,4,FALSE)</f>
        <v>Period 11</v>
      </c>
      <c r="E288" s="8" t="s">
        <v>15</v>
      </c>
      <c r="F288" s="9">
        <v>0.91666666666666663</v>
      </c>
      <c r="G288" s="9">
        <v>0.1451388888888889</v>
      </c>
      <c r="H288" s="9">
        <v>0.17222222222222222</v>
      </c>
      <c r="I288" s="9">
        <v>0.24027777777777778</v>
      </c>
      <c r="J288" s="11">
        <f t="shared" si="1"/>
        <v>466.00000000000011</v>
      </c>
      <c r="L288" s="12" t="s">
        <v>32</v>
      </c>
    </row>
    <row r="289" spans="1:14">
      <c r="A289" s="7">
        <v>43633</v>
      </c>
      <c r="B289" s="8" t="s">
        <v>14</v>
      </c>
      <c r="C289" s="9" t="str">
        <f>VLOOKUP(A289,[1]Table!A:B,2,FALSE)</f>
        <v>P11 W2</v>
      </c>
      <c r="D289" s="9" t="str">
        <f>VLOOKUP(A289,[1]Table!A:D,4,FALSE)</f>
        <v>Period 11</v>
      </c>
      <c r="E289" s="8" t="s">
        <v>33</v>
      </c>
      <c r="F289" s="9">
        <v>0.91666666666666663</v>
      </c>
      <c r="G289" s="9">
        <v>0.11388888888888889</v>
      </c>
      <c r="H289" s="9">
        <v>0.14374999999999999</v>
      </c>
      <c r="I289" s="9">
        <v>0.22777777777777777</v>
      </c>
      <c r="J289" s="11">
        <f t="shared" si="1"/>
        <v>448</v>
      </c>
      <c r="L289" s="12" t="s">
        <v>16</v>
      </c>
    </row>
    <row r="290" spans="1:14">
      <c r="A290" s="7">
        <v>43634</v>
      </c>
      <c r="B290" s="8" t="s">
        <v>17</v>
      </c>
      <c r="C290" s="9" t="str">
        <f>VLOOKUP(A290,[1]Table!A:B,2,FALSE)</f>
        <v>P11 W2</v>
      </c>
      <c r="D290" s="9" t="str">
        <f>VLOOKUP(A290,[1]Table!A:D,4,FALSE)</f>
        <v>Period 11</v>
      </c>
      <c r="E290" s="8" t="s">
        <v>33</v>
      </c>
      <c r="F290" s="9">
        <v>0.91666666666666663</v>
      </c>
      <c r="G290" s="9">
        <v>0.11458333333333333</v>
      </c>
      <c r="H290" s="9">
        <v>0.13750000000000001</v>
      </c>
      <c r="I290" s="9">
        <v>0.23194444444444445</v>
      </c>
      <c r="J290" s="11">
        <f t="shared" si="1"/>
        <v>454</v>
      </c>
      <c r="L290" s="12" t="s">
        <v>18</v>
      </c>
    </row>
    <row r="291" spans="1:14">
      <c r="A291" s="7">
        <v>43635</v>
      </c>
      <c r="B291" s="8" t="s">
        <v>21</v>
      </c>
      <c r="C291" s="9" t="str">
        <f>VLOOKUP(A291,[1]Table!A:B,2,FALSE)</f>
        <v>P11 W2</v>
      </c>
      <c r="D291" s="9" t="str">
        <f>VLOOKUP(A291,[1]Table!A:D,4,FALSE)</f>
        <v>Period 11</v>
      </c>
      <c r="E291" s="8" t="s">
        <v>33</v>
      </c>
      <c r="F291" s="9">
        <v>0.91666666666666663</v>
      </c>
      <c r="G291" s="9">
        <v>0.11597222222222223</v>
      </c>
      <c r="H291" s="9">
        <v>0.13680555555555557</v>
      </c>
      <c r="I291" s="9">
        <v>0.23125000000000001</v>
      </c>
      <c r="J291" s="11">
        <f t="shared" si="1"/>
        <v>453.00000000000017</v>
      </c>
      <c r="L291" s="12" t="s">
        <v>22</v>
      </c>
    </row>
    <row r="292" spans="1:14">
      <c r="A292" s="7">
        <v>43636</v>
      </c>
      <c r="B292" s="8" t="s">
        <v>23</v>
      </c>
      <c r="C292" s="9" t="str">
        <f>VLOOKUP(A292,[1]Table!A:B,2,FALSE)</f>
        <v>P11 W2</v>
      </c>
      <c r="D292" s="9" t="str">
        <f>VLOOKUP(A292,[1]Table!A:D,4,FALSE)</f>
        <v>Period 11</v>
      </c>
      <c r="E292" s="8" t="s">
        <v>33</v>
      </c>
      <c r="F292" s="9">
        <v>0.91666666666666663</v>
      </c>
      <c r="G292" s="9">
        <v>0.125</v>
      </c>
      <c r="H292" s="9">
        <v>0.17083333333333334</v>
      </c>
      <c r="I292" s="9">
        <v>0.28055555555555556</v>
      </c>
      <c r="J292" s="11">
        <f t="shared" si="1"/>
        <v>524</v>
      </c>
      <c r="L292" s="12" t="s">
        <v>24</v>
      </c>
      <c r="M292" s="12" t="s">
        <v>171</v>
      </c>
      <c r="N292" s="12" t="s">
        <v>172</v>
      </c>
    </row>
    <row r="293" spans="1:14">
      <c r="A293" s="7">
        <v>43637</v>
      </c>
      <c r="B293" s="8" t="s">
        <v>25</v>
      </c>
      <c r="C293" s="9" t="str">
        <f>VLOOKUP(A293,[1]Table!A:B,2,FALSE)</f>
        <v>P11 W2</v>
      </c>
      <c r="D293" s="9" t="str">
        <f>VLOOKUP(A293,[1]Table!A:D,4,FALSE)</f>
        <v>Period 11</v>
      </c>
      <c r="E293" s="8" t="s">
        <v>33</v>
      </c>
      <c r="F293" s="9">
        <v>0.91666666666666663</v>
      </c>
      <c r="G293" s="9">
        <v>0.11319444444444444</v>
      </c>
      <c r="H293" s="9">
        <v>0.16041666666666668</v>
      </c>
      <c r="I293" s="9">
        <v>0.28908564814814813</v>
      </c>
      <c r="J293" s="11">
        <f t="shared" si="1"/>
        <v>536.28333333333342</v>
      </c>
      <c r="L293" s="12" t="s">
        <v>26</v>
      </c>
      <c r="M293" s="12" t="s">
        <v>171</v>
      </c>
      <c r="N293" s="12" t="s">
        <v>172</v>
      </c>
    </row>
    <row r="294" spans="1:14">
      <c r="A294" s="7">
        <v>43638</v>
      </c>
      <c r="B294" s="8" t="s">
        <v>29</v>
      </c>
      <c r="C294" s="9" t="str">
        <f>VLOOKUP(A294,[1]Table!A:B,2,FALSE)</f>
        <v>P11 W2</v>
      </c>
      <c r="D294" s="9" t="str">
        <f>VLOOKUP(A294,[1]Table!A:D,4,FALSE)</f>
        <v>Period 11</v>
      </c>
      <c r="E294" s="8" t="s">
        <v>33</v>
      </c>
      <c r="F294" s="9">
        <v>0.91666666666666663</v>
      </c>
      <c r="G294" s="9">
        <v>0.17450231481481482</v>
      </c>
      <c r="H294" s="9">
        <v>0.23313657407407407</v>
      </c>
      <c r="I294" s="56">
        <v>0.34513888888888888</v>
      </c>
      <c r="J294" s="11">
        <f t="shared" si="1"/>
        <v>617.00000000000011</v>
      </c>
      <c r="L294" s="12" t="s">
        <v>30</v>
      </c>
      <c r="M294" s="12" t="s">
        <v>171</v>
      </c>
      <c r="N294" s="12" t="s">
        <v>172</v>
      </c>
    </row>
    <row r="295" spans="1:14">
      <c r="A295" s="7">
        <v>43639</v>
      </c>
      <c r="B295" s="8" t="s">
        <v>31</v>
      </c>
      <c r="C295" s="9" t="str">
        <f>VLOOKUP(A295,[1]Table!A:B,2,FALSE)</f>
        <v>P11 W2</v>
      </c>
      <c r="D295" s="9" t="str">
        <f>VLOOKUP(A295,[1]Table!A:D,4,FALSE)</f>
        <v>Period 11</v>
      </c>
      <c r="E295" s="8" t="s">
        <v>33</v>
      </c>
      <c r="F295" s="9">
        <v>0.91666666666666663</v>
      </c>
      <c r="G295" s="9">
        <v>0.15</v>
      </c>
      <c r="H295" s="9">
        <v>0.22777777777777777</v>
      </c>
      <c r="I295" s="9">
        <v>0.34930555555555554</v>
      </c>
      <c r="J295" s="11">
        <f t="shared" si="1"/>
        <v>623</v>
      </c>
      <c r="L295" s="12" t="s">
        <v>32</v>
      </c>
      <c r="M295" s="12" t="s">
        <v>171</v>
      </c>
      <c r="N295" s="12" t="s">
        <v>172</v>
      </c>
    </row>
    <row r="296" spans="1:14">
      <c r="A296" s="7">
        <v>43640</v>
      </c>
      <c r="B296" s="8" t="s">
        <v>14</v>
      </c>
      <c r="C296" s="9" t="str">
        <f>VLOOKUP(A296,[1]Table!A:B,2,FALSE)</f>
        <v>P11 W3</v>
      </c>
      <c r="D296" s="9" t="str">
        <f>VLOOKUP(A296,[1]Table!A:D,4,FALSE)</f>
        <v>Period 11</v>
      </c>
      <c r="E296" s="8" t="s">
        <v>39</v>
      </c>
      <c r="F296" s="9">
        <v>0.91666666666666663</v>
      </c>
      <c r="G296" s="9">
        <v>0.11666666666666667</v>
      </c>
      <c r="H296" s="9">
        <v>0.18124999999999999</v>
      </c>
      <c r="I296" s="9">
        <v>0.30277777777777776</v>
      </c>
      <c r="J296" s="11">
        <f t="shared" si="1"/>
        <v>556</v>
      </c>
      <c r="L296" s="12" t="s">
        <v>16</v>
      </c>
      <c r="M296" s="12" t="s">
        <v>171</v>
      </c>
      <c r="N296" s="12" t="s">
        <v>172</v>
      </c>
    </row>
    <row r="297" spans="1:14">
      <c r="A297" s="7">
        <v>43641</v>
      </c>
      <c r="B297" s="8" t="s">
        <v>17</v>
      </c>
      <c r="C297" s="9" t="str">
        <f>VLOOKUP(A297,[1]Table!A:B,2,FALSE)</f>
        <v>P11 W3</v>
      </c>
      <c r="D297" s="9" t="str">
        <f>VLOOKUP(A297,[1]Table!A:D,4,FALSE)</f>
        <v>Period 11</v>
      </c>
      <c r="E297" s="8" t="s">
        <v>39</v>
      </c>
      <c r="F297" s="9">
        <v>0.91666666666666663</v>
      </c>
      <c r="G297" s="9">
        <v>0.12222222222222222</v>
      </c>
      <c r="H297" s="9">
        <v>0.14305555555555555</v>
      </c>
      <c r="I297" s="9">
        <v>0.23472222222222222</v>
      </c>
      <c r="J297" s="11">
        <f t="shared" si="1"/>
        <v>458</v>
      </c>
      <c r="L297" s="12" t="s">
        <v>18</v>
      </c>
    </row>
    <row r="298" spans="1:14">
      <c r="A298" s="7">
        <v>43642</v>
      </c>
      <c r="B298" s="8" t="s">
        <v>21</v>
      </c>
      <c r="C298" s="9" t="str">
        <f>VLOOKUP(A298,[1]Table!A:B,2,FALSE)</f>
        <v>P11 W3</v>
      </c>
      <c r="D298" s="9" t="str">
        <f>VLOOKUP(A298,[1]Table!A:D,4,FALSE)</f>
        <v>Period 11</v>
      </c>
      <c r="E298" s="8" t="s">
        <v>39</v>
      </c>
      <c r="F298" s="9">
        <v>0.91666666666666663</v>
      </c>
      <c r="G298" s="9">
        <v>0.13333333333333333</v>
      </c>
      <c r="H298" s="57">
        <v>0.16666666666666666</v>
      </c>
      <c r="I298" s="9">
        <v>0.25335648148148149</v>
      </c>
      <c r="J298" s="11">
        <f t="shared" si="1"/>
        <v>484.83333333333337</v>
      </c>
      <c r="L298" s="12" t="s">
        <v>22</v>
      </c>
    </row>
    <row r="299" spans="1:14">
      <c r="A299" s="7">
        <v>43643</v>
      </c>
      <c r="B299" s="8" t="s">
        <v>23</v>
      </c>
      <c r="C299" s="9" t="str">
        <f>VLOOKUP(A299,[1]Table!A:B,2,FALSE)</f>
        <v>P11 W3</v>
      </c>
      <c r="D299" s="9" t="str">
        <f>VLOOKUP(A299,[1]Table!A:D,4,FALSE)</f>
        <v>Period 11</v>
      </c>
      <c r="E299" s="8" t="s">
        <v>39</v>
      </c>
      <c r="F299" s="9">
        <v>0.91666666666666663</v>
      </c>
      <c r="G299" s="9">
        <v>6.9895833333333338E-2</v>
      </c>
      <c r="H299" s="9">
        <v>0.10339120370370371</v>
      </c>
      <c r="I299" s="9">
        <v>0.20791666666666667</v>
      </c>
      <c r="J299" s="11">
        <f t="shared" si="1"/>
        <v>419.40000000000003</v>
      </c>
      <c r="L299" s="12" t="s">
        <v>24</v>
      </c>
      <c r="M299" s="58" t="s">
        <v>173</v>
      </c>
    </row>
    <row r="300" spans="1:14">
      <c r="A300" s="7">
        <v>43644</v>
      </c>
      <c r="B300" s="8" t="s">
        <v>25</v>
      </c>
      <c r="C300" s="9" t="str">
        <f>VLOOKUP(A300,[1]Table!A:B,2,FALSE)</f>
        <v>P11 W3</v>
      </c>
      <c r="D300" s="9" t="str">
        <f>VLOOKUP(A300,[1]Table!A:D,4,FALSE)</f>
        <v>Period 11</v>
      </c>
      <c r="E300" s="8" t="s">
        <v>39</v>
      </c>
      <c r="F300" s="9">
        <v>0.91666666666666663</v>
      </c>
      <c r="G300" s="9">
        <v>0.11795138888888888</v>
      </c>
      <c r="H300" s="9">
        <v>0.1413425925925926</v>
      </c>
      <c r="I300" s="9">
        <v>0.2338425925925926</v>
      </c>
      <c r="J300" s="11">
        <f t="shared" si="1"/>
        <v>456.73333333333335</v>
      </c>
      <c r="L300" s="12" t="s">
        <v>26</v>
      </c>
      <c r="M300" s="58"/>
    </row>
    <row r="301" spans="1:14">
      <c r="A301" s="7">
        <v>43645</v>
      </c>
      <c r="B301" s="8" t="s">
        <v>29</v>
      </c>
      <c r="C301" s="9" t="str">
        <f>VLOOKUP(A301,[1]Table!A:B,2,FALSE)</f>
        <v>P11 W3</v>
      </c>
      <c r="D301" s="9" t="str">
        <f>VLOOKUP(A301,[1]Table!A:D,4,FALSE)</f>
        <v>Period 11</v>
      </c>
      <c r="E301" s="8" t="s">
        <v>39</v>
      </c>
      <c r="F301" s="9">
        <v>0.91666666666666663</v>
      </c>
      <c r="G301" s="9">
        <v>0.1146875</v>
      </c>
      <c r="H301" s="9">
        <v>0.13172453703703704</v>
      </c>
      <c r="I301" s="9">
        <v>0.22644675925925925</v>
      </c>
      <c r="J301" s="11">
        <f t="shared" si="1"/>
        <v>446.08333333333343</v>
      </c>
      <c r="L301" s="12" t="s">
        <v>30</v>
      </c>
      <c r="M301" s="59">
        <f>105/318</f>
        <v>0.330188679245283</v>
      </c>
    </row>
    <row r="302" spans="1:14">
      <c r="A302" s="7">
        <v>43646</v>
      </c>
      <c r="B302" s="8" t="s">
        <v>31</v>
      </c>
      <c r="C302" s="9" t="str">
        <f>VLOOKUP(A302,[1]Table!A:B,2,FALSE)</f>
        <v>P11 W3</v>
      </c>
      <c r="D302" s="9" t="str">
        <f>VLOOKUP(A302,[1]Table!A:D,4,FALSE)</f>
        <v>Period 11</v>
      </c>
      <c r="E302" s="8" t="s">
        <v>39</v>
      </c>
      <c r="F302" s="9">
        <v>0.91666666666666663</v>
      </c>
      <c r="G302" s="9">
        <v>0.15069444444444444</v>
      </c>
      <c r="H302" s="9">
        <v>0.17847222222222223</v>
      </c>
      <c r="I302" s="9">
        <v>0.24027777777777778</v>
      </c>
      <c r="J302" s="11">
        <f t="shared" si="1"/>
        <v>466.00000000000011</v>
      </c>
      <c r="L302" s="12" t="s">
        <v>32</v>
      </c>
    </row>
    <row r="303" spans="1:14">
      <c r="A303" s="7">
        <v>43647</v>
      </c>
      <c r="B303" s="8" t="s">
        <v>14</v>
      </c>
      <c r="C303" s="9" t="str">
        <f>VLOOKUP(A303,[1]Table!A:B,2,FALSE)</f>
        <v>P11 W4</v>
      </c>
      <c r="D303" s="9" t="str">
        <f>VLOOKUP(A303,[1]Table!A:D,4,FALSE)</f>
        <v>Period 11</v>
      </c>
      <c r="E303" s="8" t="s">
        <v>47</v>
      </c>
      <c r="F303" s="9">
        <v>0.91666666666666663</v>
      </c>
      <c r="G303" s="9">
        <v>0.12152777777777778</v>
      </c>
      <c r="H303" s="9">
        <v>0.19513888888888889</v>
      </c>
      <c r="I303" s="9">
        <v>0.23194444444444445</v>
      </c>
      <c r="J303" s="11">
        <f t="shared" si="1"/>
        <v>454</v>
      </c>
      <c r="L303" s="12" t="s">
        <v>16</v>
      </c>
    </row>
    <row r="304" spans="1:14">
      <c r="A304" s="7">
        <v>43648</v>
      </c>
      <c r="B304" s="8" t="s">
        <v>17</v>
      </c>
      <c r="C304" s="9" t="str">
        <f>VLOOKUP(A304,[1]Table!A:B,2,FALSE)</f>
        <v>P11 W4</v>
      </c>
      <c r="D304" s="9" t="str">
        <f>VLOOKUP(A304,[1]Table!A:D,4,FALSE)</f>
        <v>Period 11</v>
      </c>
      <c r="E304" s="8" t="s">
        <v>47</v>
      </c>
      <c r="F304" s="9">
        <v>0.91666666666666663</v>
      </c>
      <c r="G304" s="9">
        <v>0.11944444444444445</v>
      </c>
      <c r="H304" s="9">
        <v>0.14930555555555555</v>
      </c>
      <c r="I304" s="9">
        <v>0.23819444444444443</v>
      </c>
      <c r="J304" s="11">
        <f t="shared" si="1"/>
        <v>463.00000000000011</v>
      </c>
      <c r="L304" s="12" t="s">
        <v>18</v>
      </c>
    </row>
    <row r="305" spans="1:14">
      <c r="A305" s="7">
        <v>43649</v>
      </c>
      <c r="B305" s="8" t="s">
        <v>21</v>
      </c>
      <c r="C305" s="9" t="str">
        <f>VLOOKUP(A305,[1]Table!A:B,2,FALSE)</f>
        <v>P11 W4</v>
      </c>
      <c r="D305" s="9" t="str">
        <f>VLOOKUP(A305,[1]Table!A:D,4,FALSE)</f>
        <v>Period 11</v>
      </c>
      <c r="E305" s="8" t="s">
        <v>47</v>
      </c>
      <c r="F305" s="9">
        <v>0.91666666666666663</v>
      </c>
      <c r="G305" s="9">
        <v>0.13642361111111112</v>
      </c>
      <c r="H305" s="9">
        <v>0.15736111111111112</v>
      </c>
      <c r="I305" s="9">
        <v>0.24629629629629629</v>
      </c>
      <c r="J305" s="11">
        <f t="shared" si="1"/>
        <v>474.6666666666668</v>
      </c>
      <c r="L305" s="12" t="s">
        <v>22</v>
      </c>
    </row>
    <row r="306" spans="1:14">
      <c r="A306" s="7">
        <v>43650</v>
      </c>
      <c r="B306" s="8" t="s">
        <v>23</v>
      </c>
      <c r="C306" s="9" t="str">
        <f>VLOOKUP(A306,[1]Table!A:B,2,FALSE)</f>
        <v>P11 W4</v>
      </c>
      <c r="D306" s="9" t="str">
        <f>VLOOKUP(A306,[1]Table!A:D,4,FALSE)</f>
        <v>Period 11</v>
      </c>
      <c r="E306" s="8" t="s">
        <v>47</v>
      </c>
      <c r="F306" s="9">
        <v>0.91666666666666663</v>
      </c>
      <c r="G306" s="9">
        <v>0.13069444444444445</v>
      </c>
      <c r="H306" s="9">
        <v>0.15844907407407408</v>
      </c>
      <c r="I306" s="9">
        <v>0.24479166666666666</v>
      </c>
      <c r="J306" s="11">
        <f t="shared" si="1"/>
        <v>472.5</v>
      </c>
      <c r="L306" s="12" t="s">
        <v>24</v>
      </c>
    </row>
    <row r="307" spans="1:14">
      <c r="A307" s="7">
        <v>43651</v>
      </c>
      <c r="B307" s="8" t="s">
        <v>25</v>
      </c>
      <c r="C307" s="9" t="str">
        <f>VLOOKUP(A307,[1]Table!A:B,2,FALSE)</f>
        <v>P11 W4</v>
      </c>
      <c r="D307" s="9" t="str">
        <f>VLOOKUP(A307,[1]Table!A:D,4,FALSE)</f>
        <v>Period 11</v>
      </c>
      <c r="E307" s="8" t="s">
        <v>47</v>
      </c>
      <c r="F307" s="9">
        <v>0.91666666666666663</v>
      </c>
      <c r="G307" s="9">
        <v>0.23333333333333334</v>
      </c>
      <c r="H307" s="9">
        <v>0.27777777777777779</v>
      </c>
      <c r="I307" s="9">
        <v>0.36805555555555558</v>
      </c>
      <c r="J307" s="11">
        <f t="shared" si="1"/>
        <v>650.00000000000011</v>
      </c>
      <c r="L307" s="12" t="s">
        <v>26</v>
      </c>
      <c r="M307" s="12" t="s">
        <v>174</v>
      </c>
      <c r="N307" s="12" t="s">
        <v>175</v>
      </c>
    </row>
    <row r="308" spans="1:14">
      <c r="A308" s="7">
        <v>43652</v>
      </c>
      <c r="B308" s="8" t="s">
        <v>29</v>
      </c>
      <c r="C308" s="9" t="str">
        <f>VLOOKUP(A308,[1]Table!A:B,2,FALSE)</f>
        <v>P11 W4</v>
      </c>
      <c r="D308" s="9" t="str">
        <f>VLOOKUP(A308,[1]Table!A:D,4,FALSE)</f>
        <v>Period 11</v>
      </c>
      <c r="E308" s="8" t="s">
        <v>47</v>
      </c>
      <c r="F308" s="9">
        <v>0.91666666666666663</v>
      </c>
      <c r="G308" s="9">
        <v>0.15865740740740741</v>
      </c>
      <c r="H308" s="9">
        <v>0.20050925925925925</v>
      </c>
      <c r="I308" s="9">
        <v>0.24305555555555555</v>
      </c>
      <c r="J308" s="11">
        <f t="shared" si="1"/>
        <v>470.00000000000011</v>
      </c>
      <c r="L308" s="12" t="s">
        <v>30</v>
      </c>
    </row>
    <row r="309" spans="1:14">
      <c r="A309" s="7">
        <v>43653</v>
      </c>
      <c r="B309" s="8" t="s">
        <v>31</v>
      </c>
      <c r="C309" s="9" t="str">
        <f>VLOOKUP(A309,[1]Table!A:B,2,FALSE)</f>
        <v>P11 W4</v>
      </c>
      <c r="D309" s="9" t="str">
        <f>VLOOKUP(A309,[1]Table!A:D,4,FALSE)</f>
        <v>Period 11</v>
      </c>
      <c r="E309" s="8" t="s">
        <v>47</v>
      </c>
      <c r="F309" s="9">
        <v>0.91666666666666663</v>
      </c>
      <c r="G309" s="9">
        <v>0.20347222222222222</v>
      </c>
      <c r="H309" s="9">
        <v>0.23333333333333334</v>
      </c>
      <c r="I309" s="37">
        <v>0.32569444444444445</v>
      </c>
      <c r="J309" s="11">
        <f t="shared" si="1"/>
        <v>589</v>
      </c>
      <c r="L309" s="12" t="s">
        <v>32</v>
      </c>
      <c r="M309" s="12" t="s">
        <v>176</v>
      </c>
      <c r="N309" s="12" t="s">
        <v>20</v>
      </c>
    </row>
    <row r="310" spans="1:14" ht="89.25">
      <c r="A310" s="49">
        <v>43654</v>
      </c>
      <c r="B310" s="50" t="s">
        <v>14</v>
      </c>
      <c r="C310" s="51" t="str">
        <f>VLOOKUP(A310,[1]Table!A:B,2,FALSE)</f>
        <v>P12 W1</v>
      </c>
      <c r="D310" s="51" t="str">
        <f>VLOOKUP(A310,[1]Table!A:D,4,FALSE)</f>
        <v>Period 12</v>
      </c>
      <c r="E310" s="8" t="s">
        <v>15</v>
      </c>
      <c r="F310" s="51">
        <v>0.91666666666666663</v>
      </c>
      <c r="G310" s="9">
        <v>0.20902777777777778</v>
      </c>
      <c r="H310" s="9">
        <v>0.24305555555555555</v>
      </c>
      <c r="I310" s="9">
        <v>0.32222222222222224</v>
      </c>
      <c r="J310" s="11">
        <f t="shared" si="1"/>
        <v>584.00000000000011</v>
      </c>
      <c r="L310" s="12" t="s">
        <v>16</v>
      </c>
      <c r="M310" s="60" t="s">
        <v>177</v>
      </c>
      <c r="N310" s="12" t="s">
        <v>178</v>
      </c>
    </row>
    <row r="311" spans="1:14">
      <c r="A311" s="7">
        <v>43655</v>
      </c>
      <c r="B311" s="8" t="s">
        <v>17</v>
      </c>
      <c r="C311" s="9" t="str">
        <f>VLOOKUP(A311,[1]Table!A:B,2,FALSE)</f>
        <v>P12 W1</v>
      </c>
      <c r="D311" s="9" t="str">
        <f>VLOOKUP(A311,[1]Table!A:D,4,FALSE)</f>
        <v>Period 12</v>
      </c>
      <c r="E311" s="8" t="s">
        <v>15</v>
      </c>
      <c r="F311" s="9">
        <v>0.91666666666666663</v>
      </c>
      <c r="G311" s="9">
        <v>0.11180555555555556</v>
      </c>
      <c r="H311" s="9">
        <v>0.1388888888888889</v>
      </c>
      <c r="I311" s="9">
        <v>0.22916666666666666</v>
      </c>
      <c r="J311" s="11">
        <f t="shared" si="1"/>
        <v>450</v>
      </c>
      <c r="L311" s="12" t="s">
        <v>18</v>
      </c>
      <c r="M311" s="61"/>
    </row>
    <row r="312" spans="1:14">
      <c r="A312" s="7">
        <v>43656</v>
      </c>
      <c r="B312" s="8" t="s">
        <v>21</v>
      </c>
      <c r="C312" s="9" t="str">
        <f>VLOOKUP(A312,[1]Table!A:B,2,FALSE)</f>
        <v>P12 W1</v>
      </c>
      <c r="D312" s="9" t="str">
        <f>VLOOKUP(A312,[1]Table!A:D,4,FALSE)</f>
        <v>Period 12</v>
      </c>
      <c r="E312" s="8" t="s">
        <v>15</v>
      </c>
      <c r="F312" s="9">
        <v>0.91666666666666663</v>
      </c>
      <c r="G312" s="9">
        <v>0.11408564814814814</v>
      </c>
      <c r="H312" s="9">
        <v>0.14224537037037038</v>
      </c>
      <c r="I312" s="9">
        <v>0.24008101851851851</v>
      </c>
      <c r="J312" s="11">
        <f t="shared" si="1"/>
        <v>465.7166666666667</v>
      </c>
      <c r="L312" s="12" t="s">
        <v>22</v>
      </c>
    </row>
    <row r="313" spans="1:14">
      <c r="A313" s="7">
        <v>43657</v>
      </c>
      <c r="B313" s="8" t="s">
        <v>23</v>
      </c>
      <c r="C313" s="9" t="str">
        <f>VLOOKUP(A313,[1]Table!A:B,2,FALSE)</f>
        <v>P12 W1</v>
      </c>
      <c r="D313" s="9" t="str">
        <f>VLOOKUP(A313,[1]Table!A:D,4,FALSE)</f>
        <v>Period 12</v>
      </c>
      <c r="E313" s="8" t="s">
        <v>15</v>
      </c>
      <c r="F313" s="9">
        <v>0.91666666666666663</v>
      </c>
      <c r="G313" s="9">
        <v>0.11283564814814814</v>
      </c>
      <c r="H313" s="9">
        <v>0.13797453703703705</v>
      </c>
      <c r="I313" s="9">
        <v>0.23971064814814816</v>
      </c>
      <c r="J313" s="11">
        <f t="shared" si="1"/>
        <v>465.18333333333334</v>
      </c>
      <c r="L313" s="12" t="s">
        <v>24</v>
      </c>
    </row>
    <row r="314" spans="1:14">
      <c r="A314" s="7">
        <v>43658</v>
      </c>
      <c r="B314" s="8" t="s">
        <v>25</v>
      </c>
      <c r="C314" s="9" t="str">
        <f>VLOOKUP(A314,[1]Table!A:B,2,FALSE)</f>
        <v>P12 W1</v>
      </c>
      <c r="D314" s="9" t="str">
        <f>VLOOKUP(A314,[1]Table!A:D,4,FALSE)</f>
        <v>Period 12</v>
      </c>
      <c r="E314" s="8" t="s">
        <v>15</v>
      </c>
      <c r="F314" s="9">
        <v>0.91666666666666663</v>
      </c>
      <c r="G314" s="9">
        <v>0.11633101851851851</v>
      </c>
      <c r="H314" s="9">
        <v>0.14318287037037036</v>
      </c>
      <c r="I314" s="9">
        <v>0.23658564814814814</v>
      </c>
      <c r="J314" s="11">
        <f t="shared" si="1"/>
        <v>460.68333333333345</v>
      </c>
      <c r="L314" s="12" t="s">
        <v>26</v>
      </c>
    </row>
    <row r="315" spans="1:14">
      <c r="A315" s="7">
        <v>43659</v>
      </c>
      <c r="B315" s="8" t="s">
        <v>29</v>
      </c>
      <c r="C315" s="9" t="str">
        <f>VLOOKUP(A315,[1]Table!A:B,2,FALSE)</f>
        <v>P12 W1</v>
      </c>
      <c r="D315" s="9" t="str">
        <f>VLOOKUP(A315,[1]Table!A:D,4,FALSE)</f>
        <v>Period 12</v>
      </c>
      <c r="E315" s="8" t="s">
        <v>15</v>
      </c>
      <c r="F315" s="9">
        <v>0.91666666666666663</v>
      </c>
      <c r="G315" s="9">
        <v>0.13115740740740742</v>
      </c>
      <c r="H315" s="9">
        <v>0.14579861111111111</v>
      </c>
      <c r="I315" s="9">
        <v>0.24726851851851853</v>
      </c>
      <c r="J315" s="11">
        <f t="shared" si="1"/>
        <v>476.06666666666672</v>
      </c>
      <c r="L315" s="12" t="s">
        <v>30</v>
      </c>
    </row>
    <row r="316" spans="1:14">
      <c r="A316" s="7">
        <v>43660</v>
      </c>
      <c r="B316" s="8" t="s">
        <v>31</v>
      </c>
      <c r="C316" s="9" t="str">
        <f>VLOOKUP(A316,[1]Table!A:B,2,FALSE)</f>
        <v>P12 W1</v>
      </c>
      <c r="D316" s="9" t="str">
        <f>VLOOKUP(A316,[1]Table!A:D,4,FALSE)</f>
        <v>Period 12</v>
      </c>
      <c r="E316" s="8" t="s">
        <v>15</v>
      </c>
      <c r="F316" s="9">
        <v>0.91666666666666663</v>
      </c>
      <c r="G316" s="9">
        <v>0.14444444444444443</v>
      </c>
      <c r="H316" s="9">
        <v>0.15972222222222221</v>
      </c>
      <c r="I316" s="9">
        <v>0.25208333333333333</v>
      </c>
      <c r="J316" s="11">
        <f t="shared" si="1"/>
        <v>483.00000000000006</v>
      </c>
      <c r="L316" s="12" t="s">
        <v>32</v>
      </c>
    </row>
    <row r="317" spans="1:14">
      <c r="A317" s="7">
        <v>43661</v>
      </c>
      <c r="B317" s="8" t="s">
        <v>14</v>
      </c>
      <c r="C317" s="9" t="str">
        <f>VLOOKUP(A317,[1]Table!A:B,2,FALSE)</f>
        <v>P12 W2</v>
      </c>
      <c r="D317" s="9" t="str">
        <f>VLOOKUP(A317,[1]Table!A:D,4,FALSE)</f>
        <v>Period 12</v>
      </c>
      <c r="E317" s="8" t="s">
        <v>33</v>
      </c>
      <c r="F317" s="9">
        <v>0.91666666666666663</v>
      </c>
      <c r="G317" s="9">
        <v>0.12986111111111112</v>
      </c>
      <c r="H317" s="9">
        <v>0.15347222222222223</v>
      </c>
      <c r="I317" s="9">
        <v>0.23958333333333334</v>
      </c>
      <c r="J317" s="11">
        <f t="shared" si="1"/>
        <v>465.00000000000011</v>
      </c>
      <c r="L317" s="12" t="s">
        <v>16</v>
      </c>
    </row>
    <row r="318" spans="1:14">
      <c r="A318" s="7">
        <v>43662</v>
      </c>
      <c r="B318" s="8" t="s">
        <v>17</v>
      </c>
      <c r="C318" s="9" t="str">
        <f>VLOOKUP(A318,[1]Table!A:B,2,FALSE)</f>
        <v>P12 W2</v>
      </c>
      <c r="D318" s="9" t="str">
        <f>VLOOKUP(A318,[1]Table!A:D,4,FALSE)</f>
        <v>Period 12</v>
      </c>
      <c r="E318" s="8" t="s">
        <v>33</v>
      </c>
      <c r="F318" s="9">
        <v>0.91666666666666663</v>
      </c>
      <c r="G318" s="9">
        <v>0.13194444444444445</v>
      </c>
      <c r="H318" s="9">
        <v>0.15972222222222221</v>
      </c>
      <c r="I318" s="9">
        <v>0.24861111111111112</v>
      </c>
      <c r="J318" s="11">
        <f t="shared" si="1"/>
        <v>478.00000000000006</v>
      </c>
      <c r="L318" s="12" t="s">
        <v>18</v>
      </c>
    </row>
    <row r="319" spans="1:14">
      <c r="A319" s="7">
        <v>43663</v>
      </c>
      <c r="B319" s="8" t="s">
        <v>21</v>
      </c>
      <c r="C319" s="9" t="str">
        <f>VLOOKUP(A319,[1]Table!A:B,2,FALSE)</f>
        <v>P12 W2</v>
      </c>
      <c r="D319" s="9" t="str">
        <f>VLOOKUP(A319,[1]Table!A:D,4,FALSE)</f>
        <v>Period 12</v>
      </c>
      <c r="E319" s="8" t="s">
        <v>33</v>
      </c>
      <c r="F319" s="9">
        <v>0.91666666666666663</v>
      </c>
      <c r="G319" s="9">
        <v>0.13750000000000001</v>
      </c>
      <c r="H319" s="9">
        <v>0.17083333333333334</v>
      </c>
      <c r="I319" s="9">
        <v>0.25486111111111109</v>
      </c>
      <c r="J319" s="11">
        <f t="shared" si="1"/>
        <v>487</v>
      </c>
      <c r="L319" s="12" t="s">
        <v>22</v>
      </c>
      <c r="M319" s="12" t="s">
        <v>179</v>
      </c>
      <c r="N319" s="12" t="s">
        <v>20</v>
      </c>
    </row>
    <row r="320" spans="1:14">
      <c r="A320" s="7">
        <v>43664</v>
      </c>
      <c r="B320" s="8" t="s">
        <v>23</v>
      </c>
      <c r="C320" s="9" t="str">
        <f>VLOOKUP(A320,[1]Table!A:B,2,FALSE)</f>
        <v>P12 W2</v>
      </c>
      <c r="D320" s="9" t="str">
        <f>VLOOKUP(A320,[1]Table!A:D,4,FALSE)</f>
        <v>Period 12</v>
      </c>
      <c r="E320" s="8" t="s">
        <v>33</v>
      </c>
      <c r="F320" s="9">
        <v>0.91666666666666663</v>
      </c>
      <c r="G320" s="9">
        <v>0.21666666666666667</v>
      </c>
      <c r="H320" s="9">
        <v>0.27986111111111112</v>
      </c>
      <c r="I320" s="54">
        <v>0.34861111111111109</v>
      </c>
      <c r="J320" s="11">
        <f t="shared" si="1"/>
        <v>622</v>
      </c>
      <c r="L320" s="12" t="s">
        <v>24</v>
      </c>
      <c r="M320" s="17" t="s">
        <v>180</v>
      </c>
      <c r="N320" s="12" t="s">
        <v>181</v>
      </c>
    </row>
    <row r="321" spans="1:14">
      <c r="A321" s="7">
        <v>43665</v>
      </c>
      <c r="B321" s="8" t="s">
        <v>25</v>
      </c>
      <c r="C321" s="9" t="str">
        <f>VLOOKUP(A321,[1]Table!A:B,2,FALSE)</f>
        <v>P12 W2</v>
      </c>
      <c r="D321" s="9" t="str">
        <f>VLOOKUP(A321,[1]Table!A:D,4,FALSE)</f>
        <v>Period 12</v>
      </c>
      <c r="E321" s="8" t="s">
        <v>33</v>
      </c>
      <c r="F321" s="9">
        <v>0.91666666666666663</v>
      </c>
      <c r="G321" s="9">
        <v>0.12064814814814814</v>
      </c>
      <c r="H321" s="9">
        <v>0.14618055555555556</v>
      </c>
      <c r="I321" s="62">
        <v>0.37013888888888891</v>
      </c>
      <c r="J321" s="11">
        <f t="shared" si="1"/>
        <v>653.00000000000011</v>
      </c>
      <c r="L321" s="12" t="s">
        <v>26</v>
      </c>
      <c r="M321" s="29" t="s">
        <v>182</v>
      </c>
      <c r="N321" s="30" t="s">
        <v>20</v>
      </c>
    </row>
    <row r="322" spans="1:14">
      <c r="A322" s="7">
        <v>43666</v>
      </c>
      <c r="B322" s="8" t="s">
        <v>29</v>
      </c>
      <c r="C322" s="9" t="str">
        <f>VLOOKUP(A322,[1]Table!A:B,2,FALSE)</f>
        <v>P12 W2</v>
      </c>
      <c r="D322" s="9" t="str">
        <f>VLOOKUP(A322,[1]Table!A:D,4,FALSE)</f>
        <v>Period 12</v>
      </c>
      <c r="E322" s="8" t="s">
        <v>33</v>
      </c>
      <c r="F322" s="9">
        <v>0.91666666666666663</v>
      </c>
      <c r="G322" s="63">
        <v>0.11874999999999999</v>
      </c>
      <c r="H322" s="9">
        <v>0.13194444444444445</v>
      </c>
      <c r="I322" s="62">
        <v>0.37013888888888891</v>
      </c>
      <c r="J322" s="11">
        <f t="shared" si="1"/>
        <v>653.00000000000011</v>
      </c>
      <c r="L322" s="12" t="s">
        <v>30</v>
      </c>
    </row>
    <row r="323" spans="1:14">
      <c r="A323" s="7">
        <v>43667</v>
      </c>
      <c r="B323" s="8" t="s">
        <v>31</v>
      </c>
      <c r="C323" s="9" t="str">
        <f>VLOOKUP(A323,[1]Table!A:B,2,FALSE)</f>
        <v>P12 W2</v>
      </c>
      <c r="D323" s="9" t="str">
        <f>VLOOKUP(A323,[1]Table!A:D,4,FALSE)</f>
        <v>Period 12</v>
      </c>
      <c r="E323" s="8" t="s">
        <v>33</v>
      </c>
      <c r="F323" s="9">
        <v>0.91666666666666663</v>
      </c>
      <c r="G323" s="9">
        <v>0.15069444444444444</v>
      </c>
      <c r="H323" s="9">
        <v>0.18055555555555555</v>
      </c>
      <c r="I323" s="9">
        <v>0.25416666666666665</v>
      </c>
      <c r="J323" s="11">
        <f t="shared" si="1"/>
        <v>486.00000000000011</v>
      </c>
      <c r="K323" s="12" t="s">
        <v>166</v>
      </c>
      <c r="L323" s="12" t="s">
        <v>32</v>
      </c>
      <c r="M323" s="29" t="s">
        <v>183</v>
      </c>
      <c r="N323" s="12" t="s">
        <v>184</v>
      </c>
    </row>
    <row r="324" spans="1:14">
      <c r="A324" s="7">
        <v>43668</v>
      </c>
      <c r="B324" s="8" t="s">
        <v>14</v>
      </c>
      <c r="C324" s="9" t="str">
        <f>VLOOKUP(A324,[1]Table!A:B,2,FALSE)</f>
        <v>P12 W3</v>
      </c>
      <c r="D324" s="9" t="str">
        <f>VLOOKUP(A324,[1]Table!A:D,4,FALSE)</f>
        <v>Period 12</v>
      </c>
      <c r="E324" s="8" t="s">
        <v>39</v>
      </c>
      <c r="F324" s="9">
        <v>0.91666666666666663</v>
      </c>
      <c r="G324" s="9">
        <v>0.12083333333333333</v>
      </c>
      <c r="H324" s="9">
        <v>0.14861111111111111</v>
      </c>
      <c r="I324" s="54">
        <v>0.23333333333333334</v>
      </c>
      <c r="J324" s="11">
        <f t="shared" si="1"/>
        <v>456</v>
      </c>
      <c r="K324" s="12" t="s">
        <v>166</v>
      </c>
      <c r="L324" s="12" t="s">
        <v>16</v>
      </c>
    </row>
    <row r="325" spans="1:14">
      <c r="A325" s="7">
        <v>43669</v>
      </c>
      <c r="B325" s="8" t="s">
        <v>17</v>
      </c>
      <c r="C325" s="9" t="str">
        <f>VLOOKUP(A325,[1]Table!A:B,2,FALSE)</f>
        <v>P12 W3</v>
      </c>
      <c r="D325" s="9" t="str">
        <f>VLOOKUP(A325,[1]Table!A:D,4,FALSE)</f>
        <v>Period 12</v>
      </c>
      <c r="E325" s="8" t="s">
        <v>39</v>
      </c>
      <c r="F325" s="9">
        <v>0.91666666666666663</v>
      </c>
      <c r="G325" s="9">
        <v>0.12083333333333333</v>
      </c>
      <c r="H325" s="9">
        <v>0.14861111111111111</v>
      </c>
      <c r="I325" s="9">
        <v>0.30277777777777776</v>
      </c>
      <c r="J325" s="11">
        <f t="shared" si="1"/>
        <v>556</v>
      </c>
      <c r="L325" s="12" t="s">
        <v>18</v>
      </c>
      <c r="M325" s="12" t="s">
        <v>185</v>
      </c>
      <c r="N325" s="12" t="s">
        <v>184</v>
      </c>
    </row>
    <row r="326" spans="1:14">
      <c r="A326" s="7">
        <v>43670</v>
      </c>
      <c r="B326" s="8" t="s">
        <v>21</v>
      </c>
      <c r="C326" s="9" t="str">
        <f>VLOOKUP(A326,[1]Table!A:B,2,FALSE)</f>
        <v>P12 W3</v>
      </c>
      <c r="D326" s="9" t="str">
        <f>VLOOKUP(A326,[1]Table!A:D,4,FALSE)</f>
        <v>Period 12</v>
      </c>
      <c r="E326" s="8" t="s">
        <v>39</v>
      </c>
      <c r="F326" s="9">
        <v>0.91666666666666663</v>
      </c>
      <c r="G326" s="9">
        <v>0.1125</v>
      </c>
      <c r="H326" s="9">
        <v>0.14791666666666667</v>
      </c>
      <c r="I326" s="9">
        <v>0.2388888888888889</v>
      </c>
      <c r="J326" s="11">
        <f t="shared" si="1"/>
        <v>464.00000000000011</v>
      </c>
      <c r="L326" s="12" t="s">
        <v>22</v>
      </c>
    </row>
    <row r="327" spans="1:14">
      <c r="A327" s="7">
        <v>43671</v>
      </c>
      <c r="B327" s="8" t="s">
        <v>23</v>
      </c>
      <c r="C327" s="9" t="str">
        <f>VLOOKUP(A327,[1]Table!A:B,2,FALSE)</f>
        <v>P12 W3</v>
      </c>
      <c r="D327" s="9" t="str">
        <f>VLOOKUP(A327,[1]Table!A:D,4,FALSE)</f>
        <v>Period 12</v>
      </c>
      <c r="E327" s="8" t="s">
        <v>39</v>
      </c>
      <c r="F327" s="9">
        <v>0.91666666666666663</v>
      </c>
      <c r="G327" s="9">
        <v>0.11927083333333334</v>
      </c>
      <c r="H327" s="9">
        <v>0.14947916666666666</v>
      </c>
      <c r="I327" s="64">
        <v>0.23468749999999999</v>
      </c>
      <c r="J327" s="11">
        <f t="shared" si="1"/>
        <v>457.9500000000001</v>
      </c>
      <c r="L327" s="12" t="s">
        <v>24</v>
      </c>
    </row>
    <row r="328" spans="1:14">
      <c r="A328" s="7">
        <v>43672</v>
      </c>
      <c r="B328" s="8" t="s">
        <v>25</v>
      </c>
      <c r="C328" s="9" t="str">
        <f>VLOOKUP(A328,[1]Table!A:B,2,FALSE)</f>
        <v>P12 W3</v>
      </c>
      <c r="D328" s="9" t="str">
        <f>VLOOKUP(A328,[1]Table!A:D,4,FALSE)</f>
        <v>Period 12</v>
      </c>
      <c r="E328" s="8" t="s">
        <v>39</v>
      </c>
      <c r="F328" s="9">
        <v>0.91666666666666663</v>
      </c>
      <c r="G328" s="9">
        <v>0.11609953703703704</v>
      </c>
      <c r="H328" s="9">
        <v>0.14554398148148148</v>
      </c>
      <c r="I328" s="9">
        <v>0.23354166666666668</v>
      </c>
      <c r="J328" s="11">
        <f t="shared" si="1"/>
        <v>456.3</v>
      </c>
      <c r="L328" s="12" t="s">
        <v>26</v>
      </c>
    </row>
    <row r="329" spans="1:14">
      <c r="A329" s="7">
        <v>43673</v>
      </c>
      <c r="B329" s="8" t="s">
        <v>29</v>
      </c>
      <c r="C329" s="9" t="str">
        <f>VLOOKUP(A329,[1]Table!A:B,2,FALSE)</f>
        <v>P12 W3</v>
      </c>
      <c r="D329" s="9" t="str">
        <f>VLOOKUP(A329,[1]Table!A:D,4,FALSE)</f>
        <v>Period 12</v>
      </c>
      <c r="E329" s="8" t="s">
        <v>39</v>
      </c>
      <c r="F329" s="9">
        <v>0.91666666666666663</v>
      </c>
      <c r="G329" s="9">
        <v>0.11725694444444444</v>
      </c>
      <c r="H329" s="9">
        <v>0.13651620370370371</v>
      </c>
      <c r="I329" s="9">
        <v>0.23603009259259258</v>
      </c>
      <c r="J329" s="11">
        <f t="shared" si="1"/>
        <v>459.88333333333333</v>
      </c>
      <c r="L329" s="12" t="s">
        <v>30</v>
      </c>
    </row>
    <row r="330" spans="1:14">
      <c r="A330" s="7">
        <v>43674</v>
      </c>
      <c r="B330" s="8" t="s">
        <v>31</v>
      </c>
      <c r="C330" s="9" t="str">
        <f>VLOOKUP(A330,[1]Table!A:B,2,FALSE)</f>
        <v>P12 W3</v>
      </c>
      <c r="D330" s="9" t="str">
        <f>VLOOKUP(A330,[1]Table!A:D,4,FALSE)</f>
        <v>Period 12</v>
      </c>
      <c r="E330" s="8" t="s">
        <v>39</v>
      </c>
      <c r="F330" s="9">
        <v>0.91666666666666663</v>
      </c>
      <c r="G330" s="9">
        <v>0.15763888888888888</v>
      </c>
      <c r="H330" s="9">
        <v>0.18541666666666667</v>
      </c>
      <c r="I330" s="9">
        <v>0.26250000000000001</v>
      </c>
      <c r="J330" s="11">
        <f t="shared" si="1"/>
        <v>498.00000000000017</v>
      </c>
      <c r="L330" s="12" t="s">
        <v>32</v>
      </c>
    </row>
    <row r="331" spans="1:14">
      <c r="A331" s="7">
        <v>43675</v>
      </c>
      <c r="B331" s="8" t="s">
        <v>14</v>
      </c>
      <c r="C331" s="9" t="str">
        <f>VLOOKUP(A331,[1]Table!A:B,2,FALSE)</f>
        <v>P12 W4</v>
      </c>
      <c r="D331" s="9" t="str">
        <f>VLOOKUP(A331,[1]Table!A:D,4,FALSE)</f>
        <v>Period 12</v>
      </c>
      <c r="E331" s="8" t="s">
        <v>47</v>
      </c>
      <c r="F331" s="9">
        <v>0.91666666666666663</v>
      </c>
      <c r="G331" s="9">
        <v>0.11736111111111111</v>
      </c>
      <c r="H331" s="9">
        <v>0.17847222222222223</v>
      </c>
      <c r="I331" s="9">
        <v>0.36527777777777776</v>
      </c>
      <c r="J331" s="11">
        <f t="shared" si="1"/>
        <v>646</v>
      </c>
      <c r="L331" s="12" t="s">
        <v>16</v>
      </c>
      <c r="M331" s="65" t="s">
        <v>186</v>
      </c>
      <c r="N331" s="12" t="s">
        <v>162</v>
      </c>
    </row>
    <row r="332" spans="1:14">
      <c r="A332" s="7">
        <v>43676</v>
      </c>
      <c r="B332" s="8" t="s">
        <v>17</v>
      </c>
      <c r="C332" s="9" t="str">
        <f>VLOOKUP(A332,[1]Table!A:B,2,FALSE)</f>
        <v>P12 W4</v>
      </c>
      <c r="D332" s="9" t="str">
        <f>VLOOKUP(A332,[1]Table!A:D,4,FALSE)</f>
        <v>Period 12</v>
      </c>
      <c r="E332" s="8" t="s">
        <v>47</v>
      </c>
      <c r="F332" s="9">
        <v>0.91666666666666663</v>
      </c>
      <c r="G332" s="9">
        <v>0.11527777777777778</v>
      </c>
      <c r="H332" s="9">
        <v>0.18124999999999999</v>
      </c>
      <c r="I332" s="9">
        <v>0.26250000000000001</v>
      </c>
      <c r="J332" s="11">
        <f t="shared" si="1"/>
        <v>498.00000000000017</v>
      </c>
      <c r="L332" s="12" t="s">
        <v>18</v>
      </c>
    </row>
    <row r="333" spans="1:14">
      <c r="A333" s="7">
        <v>43677</v>
      </c>
      <c r="B333" s="8" t="s">
        <v>21</v>
      </c>
      <c r="C333" s="9" t="str">
        <f>VLOOKUP(A333,[1]Table!A:B,2,FALSE)</f>
        <v>P12 W4</v>
      </c>
      <c r="D333" s="9" t="str">
        <f>VLOOKUP(A333,[1]Table!A:D,4,FALSE)</f>
        <v>Period 12</v>
      </c>
      <c r="E333" s="8" t="s">
        <v>47</v>
      </c>
      <c r="F333" s="9">
        <v>0.91666666666666663</v>
      </c>
      <c r="G333" s="9">
        <v>0.13194444444444445</v>
      </c>
      <c r="H333" s="9">
        <v>0.15069444444444444</v>
      </c>
      <c r="I333" s="9">
        <v>0.23680555555555555</v>
      </c>
      <c r="J333" s="11">
        <f t="shared" si="1"/>
        <v>461.00000000000011</v>
      </c>
      <c r="L333" s="12" t="s">
        <v>22</v>
      </c>
    </row>
    <row r="334" spans="1:14">
      <c r="A334" s="7">
        <v>43678</v>
      </c>
      <c r="B334" s="8" t="s">
        <v>23</v>
      </c>
      <c r="C334" s="9" t="str">
        <f>VLOOKUP(A334,[1]Table!A:B,2,FALSE)</f>
        <v>P12 W4</v>
      </c>
      <c r="D334" s="9" t="str">
        <f>VLOOKUP(A334,[1]Table!A:D,4,FALSE)</f>
        <v>Period 12</v>
      </c>
      <c r="E334" s="8" t="s">
        <v>47</v>
      </c>
      <c r="F334" s="9">
        <v>0.91666666666666663</v>
      </c>
      <c r="G334" s="9">
        <v>0.11527777777777778</v>
      </c>
      <c r="H334" s="9">
        <v>0.15069444444444444</v>
      </c>
      <c r="I334" s="9">
        <v>0.24236111111111111</v>
      </c>
      <c r="J334" s="11">
        <f t="shared" si="1"/>
        <v>469.00000000000011</v>
      </c>
      <c r="L334" s="12" t="s">
        <v>24</v>
      </c>
    </row>
    <row r="335" spans="1:14">
      <c r="A335" s="7">
        <v>43679</v>
      </c>
      <c r="B335" s="8" t="s">
        <v>25</v>
      </c>
      <c r="C335" s="9" t="str">
        <f>VLOOKUP(A335,[1]Table!A:B,2,FALSE)</f>
        <v>P12 W4</v>
      </c>
      <c r="D335" s="9" t="str">
        <f>VLOOKUP(A335,[1]Table!A:D,4,FALSE)</f>
        <v>Period 12</v>
      </c>
      <c r="E335" s="8" t="s">
        <v>47</v>
      </c>
      <c r="F335" s="9">
        <v>0.91666666666666663</v>
      </c>
      <c r="G335" s="9">
        <v>0.11944444444444445</v>
      </c>
      <c r="H335" s="9">
        <v>0.14930555555555555</v>
      </c>
      <c r="I335" s="9">
        <v>0.24722222222222223</v>
      </c>
      <c r="J335" s="11">
        <f t="shared" si="1"/>
        <v>476.00000000000006</v>
      </c>
      <c r="L335" s="12" t="s">
        <v>26</v>
      </c>
    </row>
    <row r="336" spans="1:14">
      <c r="A336" s="7">
        <v>43680</v>
      </c>
      <c r="B336" s="8" t="s">
        <v>29</v>
      </c>
      <c r="C336" s="9" t="str">
        <f>VLOOKUP(A336,[1]Table!A:B,2,FALSE)</f>
        <v>P12 W4</v>
      </c>
      <c r="D336" s="9" t="str">
        <f>VLOOKUP(A336,[1]Table!A:D,4,FALSE)</f>
        <v>Period 12</v>
      </c>
      <c r="E336" s="8" t="s">
        <v>47</v>
      </c>
      <c r="F336" s="9">
        <v>0.91666666666666663</v>
      </c>
      <c r="G336" s="9">
        <v>0.15833333333333333</v>
      </c>
      <c r="H336" s="9">
        <v>0.17777777777777778</v>
      </c>
      <c r="I336" s="64">
        <v>0.27777777777777779</v>
      </c>
      <c r="J336" s="11">
        <f t="shared" si="1"/>
        <v>520.00000000000011</v>
      </c>
      <c r="L336" s="12" t="s">
        <v>30</v>
      </c>
      <c r="M336" s="12" t="s">
        <v>187</v>
      </c>
      <c r="N336" s="12" t="s">
        <v>188</v>
      </c>
    </row>
    <row r="337" spans="1:14">
      <c r="A337" s="7">
        <v>43681</v>
      </c>
      <c r="B337" s="8" t="s">
        <v>31</v>
      </c>
      <c r="C337" s="9" t="str">
        <f>VLOOKUP(A337,[1]Table!A:B,2,FALSE)</f>
        <v>P12 W4</v>
      </c>
      <c r="D337" s="9" t="str">
        <f>VLOOKUP(A337,[1]Table!A:D,4,FALSE)</f>
        <v>Period 12</v>
      </c>
      <c r="E337" s="8" t="s">
        <v>47</v>
      </c>
      <c r="F337" s="9">
        <v>0.91666666666666663</v>
      </c>
      <c r="G337" s="9">
        <v>0.18402777777777779</v>
      </c>
      <c r="H337" s="9">
        <v>0.21388888888888888</v>
      </c>
      <c r="I337" s="64">
        <v>0.3347222222222222</v>
      </c>
      <c r="J337" s="11">
        <f t="shared" si="1"/>
        <v>602.00000000000011</v>
      </c>
      <c r="L337" s="12" t="s">
        <v>32</v>
      </c>
      <c r="M337" s="17" t="s">
        <v>189</v>
      </c>
      <c r="N337" s="17" t="s">
        <v>190</v>
      </c>
    </row>
    <row r="338" spans="1:14">
      <c r="A338" s="49">
        <v>43682</v>
      </c>
      <c r="B338" s="50" t="s">
        <v>14</v>
      </c>
      <c r="C338" s="51" t="str">
        <f>VLOOKUP(A338,[1]Table!A:B,2,FALSE)</f>
        <v>P13 W1</v>
      </c>
      <c r="D338" s="51" t="str">
        <f>VLOOKUP(A338,[1]Table!A:D,4,FALSE)</f>
        <v>Period 13</v>
      </c>
      <c r="E338" s="8" t="s">
        <v>15</v>
      </c>
      <c r="F338" s="51">
        <v>0.91666666666666663</v>
      </c>
      <c r="G338" s="9">
        <v>0.1361111111111111</v>
      </c>
      <c r="H338" s="9">
        <v>0.17847222222222223</v>
      </c>
      <c r="I338" s="9">
        <v>0.25972222222222224</v>
      </c>
      <c r="J338" s="11">
        <f t="shared" si="1"/>
        <v>494.00000000000017</v>
      </c>
      <c r="L338" s="12" t="s">
        <v>16</v>
      </c>
    </row>
    <row r="339" spans="1:14">
      <c r="A339" s="7">
        <v>43683</v>
      </c>
      <c r="B339" s="8" t="s">
        <v>17</v>
      </c>
      <c r="C339" s="9" t="str">
        <f>VLOOKUP(A339,[1]Table!A:B,2,FALSE)</f>
        <v>P13 W1</v>
      </c>
      <c r="D339" s="9" t="str">
        <f>VLOOKUP(A339,[1]Table!A:D,4,FALSE)</f>
        <v>Period 13</v>
      </c>
      <c r="E339" s="8" t="s">
        <v>15</v>
      </c>
      <c r="F339" s="9">
        <v>0.91666666666666663</v>
      </c>
      <c r="G339" s="9">
        <v>0.11388888888888889</v>
      </c>
      <c r="H339" s="9">
        <v>0.13819444444444445</v>
      </c>
      <c r="I339" s="9">
        <v>0.24652777777777779</v>
      </c>
      <c r="J339" s="11">
        <f t="shared" si="1"/>
        <v>475.00000000000006</v>
      </c>
      <c r="L339" s="12" t="s">
        <v>18</v>
      </c>
    </row>
    <row r="340" spans="1:14">
      <c r="A340" s="7">
        <v>43684</v>
      </c>
      <c r="B340" s="8" t="s">
        <v>21</v>
      </c>
      <c r="C340" s="9" t="str">
        <f>VLOOKUP(A340,[1]Table!A:B,2,FALSE)</f>
        <v>P13 W1</v>
      </c>
      <c r="D340" s="9" t="str">
        <f>VLOOKUP(A340,[1]Table!A:D,4,FALSE)</f>
        <v>Period 13</v>
      </c>
      <c r="E340" s="8" t="s">
        <v>15</v>
      </c>
      <c r="F340" s="9">
        <v>0.91666666666666663</v>
      </c>
      <c r="G340" s="9">
        <v>0.11326388888888889</v>
      </c>
      <c r="H340" s="9">
        <v>0.16835648148148147</v>
      </c>
      <c r="I340" s="9">
        <v>0.30555555555555558</v>
      </c>
      <c r="J340" s="11">
        <f t="shared" si="1"/>
        <v>560.00000000000011</v>
      </c>
      <c r="K340" s="12" t="s">
        <v>166</v>
      </c>
      <c r="L340" s="12" t="s">
        <v>22</v>
      </c>
      <c r="M340" s="12" t="s">
        <v>191</v>
      </c>
      <c r="N340" s="12" t="s">
        <v>162</v>
      </c>
    </row>
    <row r="341" spans="1:14">
      <c r="A341" s="7">
        <v>43685</v>
      </c>
      <c r="B341" s="8" t="s">
        <v>23</v>
      </c>
      <c r="C341" s="9" t="str">
        <f>VLOOKUP(A341,[1]Table!A:B,2,FALSE)</f>
        <v>P13 W1</v>
      </c>
      <c r="D341" s="9" t="str">
        <f>VLOOKUP(A341,[1]Table!A:D,4,FALSE)</f>
        <v>Period 13</v>
      </c>
      <c r="E341" s="8" t="s">
        <v>15</v>
      </c>
      <c r="F341" s="9">
        <v>0.91666666666666663</v>
      </c>
      <c r="G341" s="9">
        <v>0.11597222222222223</v>
      </c>
      <c r="H341" s="9">
        <v>0.14305555555555555</v>
      </c>
      <c r="I341" s="9">
        <v>0.25833333333333336</v>
      </c>
      <c r="J341" s="11">
        <f t="shared" si="1"/>
        <v>492.00000000000017</v>
      </c>
      <c r="L341" s="12" t="s">
        <v>24</v>
      </c>
    </row>
    <row r="342" spans="1:14">
      <c r="A342" s="7">
        <v>43686</v>
      </c>
      <c r="B342" s="8" t="s">
        <v>25</v>
      </c>
      <c r="C342" s="9" t="str">
        <f>VLOOKUP(A342,[1]Table!A:B,2,FALSE)</f>
        <v>P13 W1</v>
      </c>
      <c r="D342" s="9" t="str">
        <f>VLOOKUP(A342,[1]Table!A:D,4,FALSE)</f>
        <v>Period 13</v>
      </c>
      <c r="E342" s="8" t="s">
        <v>15</v>
      </c>
      <c r="F342" s="9">
        <v>0.91666666666666663</v>
      </c>
      <c r="G342" s="9">
        <v>0.11736111111111111</v>
      </c>
      <c r="H342" s="9">
        <v>0.15</v>
      </c>
      <c r="I342" s="9">
        <v>0.25555555555555554</v>
      </c>
      <c r="J342" s="11">
        <f t="shared" si="1"/>
        <v>488</v>
      </c>
      <c r="L342" s="12" t="s">
        <v>26</v>
      </c>
    </row>
    <row r="343" spans="1:14">
      <c r="A343" s="7">
        <v>43687</v>
      </c>
      <c r="B343" s="8" t="s">
        <v>29</v>
      </c>
      <c r="C343" s="9" t="str">
        <f>VLOOKUP(A343,[1]Table!A:B,2,FALSE)</f>
        <v>P13 W1</v>
      </c>
      <c r="D343" s="9" t="str">
        <f>VLOOKUP(A343,[1]Table!A:D,4,FALSE)</f>
        <v>Period 13</v>
      </c>
      <c r="E343" s="8" t="s">
        <v>15</v>
      </c>
      <c r="F343" s="9">
        <v>0.91666666666666663</v>
      </c>
      <c r="G343" s="9">
        <v>0.13877314814814815</v>
      </c>
      <c r="H343" s="9">
        <v>0.15590277777777778</v>
      </c>
      <c r="I343" s="9">
        <v>0.2590277777777778</v>
      </c>
      <c r="J343" s="11">
        <f t="shared" si="1"/>
        <v>493</v>
      </c>
      <c r="L343" s="12" t="s">
        <v>30</v>
      </c>
    </row>
    <row r="344" spans="1:14">
      <c r="A344" s="7">
        <v>43688</v>
      </c>
      <c r="B344" s="8" t="s">
        <v>31</v>
      </c>
      <c r="C344" s="9" t="str">
        <f>VLOOKUP(A344,[1]Table!A:B,2,FALSE)</f>
        <v>P13 W1</v>
      </c>
      <c r="D344" s="9" t="str">
        <f>VLOOKUP(A344,[1]Table!A:D,4,FALSE)</f>
        <v>Period 13</v>
      </c>
      <c r="E344" s="8" t="s">
        <v>15</v>
      </c>
      <c r="F344" s="9">
        <v>0.91666666666666663</v>
      </c>
      <c r="G344" s="9">
        <v>0.1451388888888889</v>
      </c>
      <c r="H344" s="9">
        <v>0.15972222222222221</v>
      </c>
      <c r="I344" s="9">
        <v>0.25555555555555554</v>
      </c>
      <c r="J344" s="11">
        <f t="shared" si="1"/>
        <v>488</v>
      </c>
      <c r="L344" s="12" t="s">
        <v>32</v>
      </c>
    </row>
    <row r="345" spans="1:14">
      <c r="A345" s="7">
        <v>43689</v>
      </c>
      <c r="B345" s="8" t="s">
        <v>14</v>
      </c>
      <c r="C345" s="9" t="str">
        <f>VLOOKUP(A345,[1]Table!A:B,2,FALSE)</f>
        <v>P13 W2</v>
      </c>
      <c r="D345" s="9" t="str">
        <f>VLOOKUP(A345,[1]Table!A:D,4,FALSE)</f>
        <v>Period 13</v>
      </c>
      <c r="E345" s="8" t="s">
        <v>33</v>
      </c>
      <c r="F345" s="9">
        <v>0.91666666666666663</v>
      </c>
      <c r="G345" s="9">
        <v>0.12569444444444444</v>
      </c>
      <c r="H345" s="9">
        <v>0.15555555555555556</v>
      </c>
      <c r="I345" s="9">
        <v>0.25763888888888886</v>
      </c>
      <c r="J345" s="11">
        <f t="shared" si="1"/>
        <v>491</v>
      </c>
      <c r="L345" s="12" t="s">
        <v>16</v>
      </c>
    </row>
    <row r="346" spans="1:14">
      <c r="A346" s="7">
        <v>43690</v>
      </c>
      <c r="B346" s="8" t="s">
        <v>17</v>
      </c>
      <c r="C346" s="9" t="str">
        <f>VLOOKUP(A346,[1]Table!A:B,2,FALSE)</f>
        <v>P13 W2</v>
      </c>
      <c r="D346" s="9" t="str">
        <f>VLOOKUP(A346,[1]Table!A:D,4,FALSE)</f>
        <v>Period 13</v>
      </c>
      <c r="E346" s="8" t="s">
        <v>33</v>
      </c>
      <c r="F346" s="9">
        <v>0.91666666666666663</v>
      </c>
      <c r="G346" s="9">
        <v>0.13194444444444445</v>
      </c>
      <c r="H346" s="9">
        <v>0.15763888888888888</v>
      </c>
      <c r="I346" s="9">
        <v>0.25555555555555554</v>
      </c>
      <c r="J346" s="11">
        <f t="shared" si="1"/>
        <v>488</v>
      </c>
      <c r="L346" s="12" t="s">
        <v>18</v>
      </c>
    </row>
    <row r="347" spans="1:14">
      <c r="A347" s="7">
        <v>43691</v>
      </c>
      <c r="B347" s="8" t="s">
        <v>21</v>
      </c>
      <c r="C347" s="9" t="str">
        <f>VLOOKUP(A347,[1]Table!A:B,2,FALSE)</f>
        <v>P13 W2</v>
      </c>
      <c r="D347" s="9" t="str">
        <f>VLOOKUP(A347,[1]Table!A:D,4,FALSE)</f>
        <v>Period 13</v>
      </c>
      <c r="E347" s="8" t="s">
        <v>33</v>
      </c>
      <c r="F347" s="9">
        <v>0.91666666666666663</v>
      </c>
      <c r="G347" s="9">
        <v>0.13050925925925927</v>
      </c>
      <c r="H347" s="9">
        <v>0.15381944444444445</v>
      </c>
      <c r="I347" s="9">
        <v>0.25895833333333335</v>
      </c>
      <c r="J347" s="11">
        <f t="shared" si="1"/>
        <v>492.9</v>
      </c>
      <c r="L347" s="12" t="s">
        <v>22</v>
      </c>
    </row>
    <row r="348" spans="1:14">
      <c r="A348" s="7">
        <v>43692</v>
      </c>
      <c r="B348" s="8" t="s">
        <v>23</v>
      </c>
      <c r="C348" s="9" t="str">
        <f>VLOOKUP(A348,[1]Table!A:B,2,FALSE)</f>
        <v>P13 W2</v>
      </c>
      <c r="D348" s="9" t="str">
        <f>VLOOKUP(A348,[1]Table!A:D,4,FALSE)</f>
        <v>Period 13</v>
      </c>
      <c r="E348" s="8" t="s">
        <v>33</v>
      </c>
      <c r="F348" s="9">
        <v>0.91666666666666663</v>
      </c>
      <c r="G348" s="9">
        <v>0.11502314814814815</v>
      </c>
      <c r="H348" s="9">
        <v>0.16075231481481481</v>
      </c>
      <c r="I348" s="9">
        <v>0.24402777777777779</v>
      </c>
      <c r="J348" s="11">
        <f t="shared" si="1"/>
        <v>471.40000000000015</v>
      </c>
      <c r="L348" s="12" t="s">
        <v>24</v>
      </c>
    </row>
    <row r="349" spans="1:14">
      <c r="A349" s="7">
        <v>43693</v>
      </c>
      <c r="B349" s="8" t="s">
        <v>25</v>
      </c>
      <c r="C349" s="9" t="str">
        <f>VLOOKUP(A349,[1]Table!A:B,2,FALSE)</f>
        <v>P13 W2</v>
      </c>
      <c r="D349" s="9" t="str">
        <f>VLOOKUP(A349,[1]Table!A:D,4,FALSE)</f>
        <v>Period 13</v>
      </c>
      <c r="E349" s="8" t="s">
        <v>33</v>
      </c>
      <c r="F349" s="9">
        <v>0.91666666666666663</v>
      </c>
      <c r="G349" s="9">
        <v>0.11597222222222223</v>
      </c>
      <c r="H349" s="9">
        <v>0.1423611111111111</v>
      </c>
      <c r="I349" s="9">
        <v>0.52500000000000002</v>
      </c>
      <c r="J349" s="11">
        <f t="shared" si="1"/>
        <v>876.00000000000011</v>
      </c>
      <c r="L349" s="12" t="s">
        <v>26</v>
      </c>
      <c r="M349" s="66" t="s">
        <v>192</v>
      </c>
      <c r="N349" s="12" t="s">
        <v>172</v>
      </c>
    </row>
    <row r="350" spans="1:14">
      <c r="A350" s="7">
        <v>43694</v>
      </c>
      <c r="B350" s="8" t="s">
        <v>29</v>
      </c>
      <c r="C350" s="9" t="str">
        <f>VLOOKUP(A350,[1]Table!A:B,2,FALSE)</f>
        <v>P13 W2</v>
      </c>
      <c r="D350" s="9" t="str">
        <f>VLOOKUP(A350,[1]Table!A:D,4,FALSE)</f>
        <v>Period 13</v>
      </c>
      <c r="E350" s="8" t="s">
        <v>33</v>
      </c>
      <c r="F350" s="9">
        <v>0.91666666666666663</v>
      </c>
      <c r="G350" s="9">
        <v>0.11547453703703704</v>
      </c>
      <c r="H350" s="9">
        <v>0.12840277777777778</v>
      </c>
      <c r="I350" s="9">
        <v>0.22973379629629628</v>
      </c>
      <c r="J350" s="11">
        <f t="shared" si="1"/>
        <v>450.81666666666672</v>
      </c>
      <c r="L350" s="12" t="s">
        <v>30</v>
      </c>
    </row>
    <row r="351" spans="1:14">
      <c r="A351" s="7">
        <v>43695</v>
      </c>
      <c r="B351" s="8" t="s">
        <v>31</v>
      </c>
      <c r="C351" s="9" t="str">
        <f>VLOOKUP(A351,[1]Table!A:B,2,FALSE)</f>
        <v>P13 W2</v>
      </c>
      <c r="D351" s="9" t="str">
        <f>VLOOKUP(A351,[1]Table!A:D,4,FALSE)</f>
        <v>Period 13</v>
      </c>
      <c r="E351" s="8" t="s">
        <v>33</v>
      </c>
      <c r="F351" s="9">
        <v>0.91666666666666663</v>
      </c>
      <c r="G351" s="9">
        <v>0.15138888888888888</v>
      </c>
      <c r="H351" s="9">
        <v>0.18541666666666667</v>
      </c>
      <c r="I351" s="9">
        <v>0.25208333333333333</v>
      </c>
      <c r="J351" s="11">
        <f t="shared" si="1"/>
        <v>483.00000000000006</v>
      </c>
      <c r="L351" s="12" t="s">
        <v>32</v>
      </c>
    </row>
    <row r="352" spans="1:14">
      <c r="A352" s="7">
        <v>43696</v>
      </c>
      <c r="B352" s="8" t="s">
        <v>14</v>
      </c>
      <c r="C352" s="9" t="str">
        <f>VLOOKUP(A352,[1]Table!A:B,2,FALSE)</f>
        <v>P13 W3</v>
      </c>
      <c r="D352" s="9" t="str">
        <f>VLOOKUP(A352,[1]Table!A:D,4,FALSE)</f>
        <v>Period 13</v>
      </c>
      <c r="E352" s="8" t="s">
        <v>39</v>
      </c>
      <c r="F352" s="9">
        <v>0.91666666666666663</v>
      </c>
      <c r="G352" s="9">
        <v>0.14305555555555555</v>
      </c>
      <c r="H352" s="9">
        <v>0.17291666666666666</v>
      </c>
      <c r="I352" s="9">
        <v>0.28749999999999998</v>
      </c>
      <c r="J352" s="11">
        <f t="shared" si="1"/>
        <v>534</v>
      </c>
      <c r="L352" s="12" t="s">
        <v>16</v>
      </c>
      <c r="M352" s="42" t="s">
        <v>193</v>
      </c>
      <c r="N352" s="12" t="s">
        <v>181</v>
      </c>
    </row>
    <row r="353" spans="1:14">
      <c r="A353" s="7">
        <v>43697</v>
      </c>
      <c r="B353" s="8" t="s">
        <v>17</v>
      </c>
      <c r="C353" s="9" t="str">
        <f>VLOOKUP(A353,[1]Table!A:B,2,FALSE)</f>
        <v>P13 W3</v>
      </c>
      <c r="D353" s="9" t="str">
        <f>VLOOKUP(A353,[1]Table!A:D,4,FALSE)</f>
        <v>Period 13</v>
      </c>
      <c r="E353" s="8" t="s">
        <v>39</v>
      </c>
      <c r="F353" s="9">
        <v>0.91666666666666663</v>
      </c>
      <c r="G353" s="9">
        <v>0.13125000000000001</v>
      </c>
      <c r="H353" s="9">
        <v>0.15694444444444444</v>
      </c>
      <c r="I353" s="9">
        <v>0.27916666666666667</v>
      </c>
      <c r="J353" s="11">
        <f t="shared" si="1"/>
        <v>522.00000000000011</v>
      </c>
      <c r="L353" s="12" t="s">
        <v>18</v>
      </c>
      <c r="M353" s="17" t="s">
        <v>194</v>
      </c>
      <c r="N353" s="12" t="s">
        <v>117</v>
      </c>
    </row>
    <row r="354" spans="1:14">
      <c r="A354" s="7">
        <v>43698</v>
      </c>
      <c r="B354" s="8" t="s">
        <v>21</v>
      </c>
      <c r="C354" s="9" t="str">
        <f>VLOOKUP(A354,[1]Table!A:B,2,FALSE)</f>
        <v>P13 W3</v>
      </c>
      <c r="D354" s="9" t="str">
        <f>VLOOKUP(A354,[1]Table!A:D,4,FALSE)</f>
        <v>Period 13</v>
      </c>
      <c r="E354" s="8" t="s">
        <v>39</v>
      </c>
      <c r="F354" s="9">
        <v>0.91666666666666663</v>
      </c>
      <c r="G354" s="9">
        <v>0.11666666666666667</v>
      </c>
      <c r="H354" s="9">
        <v>0.15277777777777779</v>
      </c>
      <c r="I354" s="9">
        <v>0.26111111111111113</v>
      </c>
      <c r="J354" s="11">
        <f t="shared" si="1"/>
        <v>496.00000000000017</v>
      </c>
      <c r="L354" s="12" t="s">
        <v>22</v>
      </c>
      <c r="M354" s="22"/>
    </row>
    <row r="355" spans="1:14">
      <c r="A355" s="7">
        <v>43699</v>
      </c>
      <c r="B355" s="8" t="s">
        <v>23</v>
      </c>
      <c r="C355" s="9" t="str">
        <f>VLOOKUP(A355,[1]Table!A:B,2,FALSE)</f>
        <v>P13 W3</v>
      </c>
      <c r="D355" s="9" t="str">
        <f>VLOOKUP(A355,[1]Table!A:D,4,FALSE)</f>
        <v>Period 13</v>
      </c>
      <c r="E355" s="8" t="s">
        <v>39</v>
      </c>
      <c r="F355" s="9">
        <v>0.91666666666666663</v>
      </c>
      <c r="G355" s="9">
        <v>0.13263888888888889</v>
      </c>
      <c r="H355" s="9">
        <v>0.17152777777777778</v>
      </c>
      <c r="I355" s="9">
        <v>0.25624999999999998</v>
      </c>
      <c r="J355" s="11">
        <f t="shared" si="1"/>
        <v>489</v>
      </c>
      <c r="L355" s="12" t="s">
        <v>24</v>
      </c>
    </row>
    <row r="356" spans="1:14">
      <c r="A356" s="7">
        <v>43700</v>
      </c>
      <c r="B356" s="8" t="s">
        <v>25</v>
      </c>
      <c r="C356" s="9" t="str">
        <f>VLOOKUP(A356,[1]Table!A:B,2,FALSE)</f>
        <v>P13 W3</v>
      </c>
      <c r="D356" s="9" t="str">
        <f>VLOOKUP(A356,[1]Table!A:D,4,FALSE)</f>
        <v>Period 13</v>
      </c>
      <c r="E356" s="8" t="s">
        <v>39</v>
      </c>
      <c r="F356" s="9">
        <v>0.91666666666666663</v>
      </c>
      <c r="G356" s="9">
        <v>0.11768518518518518</v>
      </c>
      <c r="H356" s="9">
        <v>0.1514699074074074</v>
      </c>
      <c r="I356" s="9">
        <v>0.24991898148148148</v>
      </c>
      <c r="J356" s="11">
        <f t="shared" si="1"/>
        <v>479.88333333333344</v>
      </c>
      <c r="L356" s="12" t="s">
        <v>26</v>
      </c>
    </row>
    <row r="357" spans="1:14">
      <c r="A357" s="7">
        <v>43701</v>
      </c>
      <c r="B357" s="8" t="s">
        <v>29</v>
      </c>
      <c r="C357" s="9" t="str">
        <f>VLOOKUP(A357,[1]Table!A:B,2,FALSE)</f>
        <v>P13 W3</v>
      </c>
      <c r="D357" s="9" t="str">
        <f>VLOOKUP(A357,[1]Table!A:D,4,FALSE)</f>
        <v>Period 13</v>
      </c>
      <c r="E357" s="8" t="s">
        <v>39</v>
      </c>
      <c r="F357" s="9">
        <v>0.91666666666666663</v>
      </c>
      <c r="G357" s="9">
        <v>0.1721412037037037</v>
      </c>
      <c r="H357" s="9">
        <v>0.19121527777777778</v>
      </c>
      <c r="I357" s="9">
        <v>0.29899305555555555</v>
      </c>
      <c r="J357" s="11">
        <f t="shared" si="1"/>
        <v>550.54999999999995</v>
      </c>
      <c r="L357" s="12" t="s">
        <v>30</v>
      </c>
      <c r="M357" s="12" t="s">
        <v>195</v>
      </c>
      <c r="N357" s="12" t="s">
        <v>196</v>
      </c>
    </row>
    <row r="358" spans="1:14">
      <c r="A358" s="7">
        <v>43702</v>
      </c>
      <c r="B358" s="8" t="s">
        <v>31</v>
      </c>
      <c r="C358" s="9" t="str">
        <f>VLOOKUP(A358,[1]Table!A:B,2,FALSE)</f>
        <v>P13 W3</v>
      </c>
      <c r="D358" s="9" t="str">
        <f>VLOOKUP(A358,[1]Table!A:D,4,FALSE)</f>
        <v>Period 13</v>
      </c>
      <c r="E358" s="8" t="s">
        <v>39</v>
      </c>
      <c r="F358" s="9">
        <v>0.91666666666666663</v>
      </c>
      <c r="G358" s="9">
        <v>0.15555555555555556</v>
      </c>
      <c r="H358" s="9">
        <v>0.18333333333333332</v>
      </c>
      <c r="I358" s="9">
        <v>0.3</v>
      </c>
      <c r="J358" s="11">
        <f t="shared" ref="J358:J421" si="2">IF(I358 &gt; 0,(I358-F358+(I358&lt;F358))*24*60)</f>
        <v>552</v>
      </c>
      <c r="L358" s="12" t="s">
        <v>32</v>
      </c>
      <c r="M358" s="17" t="s">
        <v>197</v>
      </c>
      <c r="N358" s="12" t="s">
        <v>117</v>
      </c>
    </row>
    <row r="359" spans="1:14">
      <c r="A359" s="7">
        <v>43703</v>
      </c>
      <c r="B359" s="8" t="s">
        <v>14</v>
      </c>
      <c r="C359" s="9" t="str">
        <f>VLOOKUP(A359,[1]Table!A:B,2,FALSE)</f>
        <v>P13 W4</v>
      </c>
      <c r="D359" s="9" t="str">
        <f>VLOOKUP(A359,[1]Table!A:D,4,FALSE)</f>
        <v>Period 13</v>
      </c>
      <c r="E359" s="8" t="s">
        <v>47</v>
      </c>
      <c r="F359" s="9">
        <v>0.91666666666666663</v>
      </c>
      <c r="G359" s="9">
        <v>0.11666666666666667</v>
      </c>
      <c r="H359" s="9">
        <v>0.13750000000000001</v>
      </c>
      <c r="I359" s="9">
        <v>0.28958333333333336</v>
      </c>
      <c r="J359" s="11">
        <f t="shared" si="2"/>
        <v>537.00000000000023</v>
      </c>
      <c r="L359" s="12" t="s">
        <v>16</v>
      </c>
      <c r="M359" s="17" t="s">
        <v>198</v>
      </c>
      <c r="N359" s="12" t="s">
        <v>49</v>
      </c>
    </row>
    <row r="360" spans="1:14">
      <c r="A360" s="7">
        <v>43704</v>
      </c>
      <c r="B360" s="8" t="s">
        <v>17</v>
      </c>
      <c r="C360" s="9" t="str">
        <f>VLOOKUP(A360,[1]Table!A:B,2,FALSE)</f>
        <v>P13 W4</v>
      </c>
      <c r="D360" s="9" t="str">
        <f>VLOOKUP(A360,[1]Table!A:D,4,FALSE)</f>
        <v>Period 13</v>
      </c>
      <c r="E360" s="8" t="s">
        <v>47</v>
      </c>
      <c r="F360" s="9">
        <v>0.91666666666666663</v>
      </c>
      <c r="G360" s="9">
        <v>0.11874999999999999</v>
      </c>
      <c r="H360" s="9">
        <v>0.14861111111111111</v>
      </c>
      <c r="I360" s="9">
        <v>0.26250000000000001</v>
      </c>
      <c r="J360" s="11">
        <f t="shared" si="2"/>
        <v>498.00000000000017</v>
      </c>
      <c r="L360" s="12" t="s">
        <v>18</v>
      </c>
    </row>
    <row r="361" spans="1:14">
      <c r="A361" s="7">
        <v>43705</v>
      </c>
      <c r="B361" s="8" t="s">
        <v>21</v>
      </c>
      <c r="C361" s="9" t="str">
        <f>VLOOKUP(A361,[1]Table!A:B,2,FALSE)</f>
        <v>P13 W4</v>
      </c>
      <c r="D361" s="9" t="str">
        <f>VLOOKUP(A361,[1]Table!A:D,4,FALSE)</f>
        <v>Period 13</v>
      </c>
      <c r="E361" s="8" t="s">
        <v>47</v>
      </c>
      <c r="F361" s="9">
        <v>0.91666666666666663</v>
      </c>
      <c r="G361" s="9">
        <v>0.13628472222222221</v>
      </c>
      <c r="H361" s="9">
        <v>0.16614583333333333</v>
      </c>
      <c r="I361" s="9">
        <v>0.24822916666666667</v>
      </c>
      <c r="J361" s="11">
        <f t="shared" si="2"/>
        <v>477.45</v>
      </c>
      <c r="L361" s="12" t="s">
        <v>22</v>
      </c>
    </row>
    <row r="362" spans="1:14">
      <c r="A362" s="7">
        <v>43706</v>
      </c>
      <c r="B362" s="8" t="s">
        <v>23</v>
      </c>
      <c r="C362" s="9" t="str">
        <f>VLOOKUP(A362,[1]Table!A:B,2,FALSE)</f>
        <v>P13 W4</v>
      </c>
      <c r="D362" s="9" t="str">
        <f>VLOOKUP(A362,[1]Table!A:D,4,FALSE)</f>
        <v>Period 13</v>
      </c>
      <c r="E362" s="8" t="s">
        <v>47</v>
      </c>
      <c r="F362" s="9">
        <v>0.91666666666666663</v>
      </c>
      <c r="G362" s="9">
        <v>0.11547453703703704</v>
      </c>
      <c r="H362" s="9">
        <v>0.15156249999999999</v>
      </c>
      <c r="I362" s="9">
        <v>0.24791666666666667</v>
      </c>
      <c r="J362" s="11">
        <f t="shared" si="2"/>
        <v>477.00000000000006</v>
      </c>
      <c r="L362" s="12" t="s">
        <v>24</v>
      </c>
    </row>
    <row r="363" spans="1:14">
      <c r="A363" s="7">
        <v>43707</v>
      </c>
      <c r="B363" s="8" t="s">
        <v>25</v>
      </c>
      <c r="C363" s="9" t="str">
        <f>VLOOKUP(A363,[1]Table!A:B,2,FALSE)</f>
        <v>P13 W4</v>
      </c>
      <c r="D363" s="9" t="str">
        <f>VLOOKUP(A363,[1]Table!A:D,4,FALSE)</f>
        <v>Period 13</v>
      </c>
      <c r="E363" s="8" t="s">
        <v>47</v>
      </c>
      <c r="F363" s="9">
        <v>0.91666666666666663</v>
      </c>
      <c r="G363" s="9">
        <v>0.11805555555555555</v>
      </c>
      <c r="H363" s="9">
        <v>0.14305555555555555</v>
      </c>
      <c r="I363" s="9">
        <v>0.24444444444444444</v>
      </c>
      <c r="J363" s="11">
        <f t="shared" si="2"/>
        <v>472.00000000000006</v>
      </c>
      <c r="L363" s="12" t="s">
        <v>26</v>
      </c>
    </row>
    <row r="364" spans="1:14">
      <c r="A364" s="7">
        <v>43708</v>
      </c>
      <c r="B364" s="8" t="s">
        <v>29</v>
      </c>
      <c r="C364" s="9" t="str">
        <f>VLOOKUP(A364,[1]Table!A:B,2,FALSE)</f>
        <v>P13 W4</v>
      </c>
      <c r="D364" s="9" t="str">
        <f>VLOOKUP(A364,[1]Table!A:D,4,FALSE)</f>
        <v>Period 13</v>
      </c>
      <c r="E364" s="8" t="s">
        <v>47</v>
      </c>
      <c r="F364" s="9">
        <v>0.91666666666666663</v>
      </c>
      <c r="G364" s="9">
        <v>0.16552083333333334</v>
      </c>
      <c r="H364" s="9">
        <v>0.18670138888888888</v>
      </c>
      <c r="I364" s="9">
        <v>0.27430555555555558</v>
      </c>
      <c r="J364" s="11">
        <f t="shared" si="2"/>
        <v>515.00000000000011</v>
      </c>
      <c r="L364" s="12" t="s">
        <v>30</v>
      </c>
    </row>
    <row r="365" spans="1:14">
      <c r="A365" s="7">
        <v>43709</v>
      </c>
      <c r="B365" s="8" t="s">
        <v>31</v>
      </c>
      <c r="C365" s="9" t="str">
        <f>VLOOKUP(A365,[1]Table!A:B,2,FALSE)</f>
        <v>P13 W4</v>
      </c>
      <c r="D365" s="9" t="str">
        <f>VLOOKUP(A365,[1]Table!A:D,4,FALSE)</f>
        <v>Period 13</v>
      </c>
      <c r="E365" s="8" t="s">
        <v>47</v>
      </c>
      <c r="F365" s="9">
        <v>0.91666666666666663</v>
      </c>
      <c r="G365" s="9">
        <v>0.19791666666666666</v>
      </c>
      <c r="H365" s="9">
        <v>0.21666666666666667</v>
      </c>
      <c r="I365" s="9">
        <v>0.3</v>
      </c>
      <c r="J365" s="11">
        <f t="shared" si="2"/>
        <v>552</v>
      </c>
      <c r="L365" s="12" t="s">
        <v>32</v>
      </c>
    </row>
    <row r="366" spans="1:14">
      <c r="A366" s="67">
        <v>43710</v>
      </c>
      <c r="B366" s="68" t="s">
        <v>14</v>
      </c>
      <c r="C366" s="69" t="str">
        <f>VLOOKUP(A366,[1]Table!A:B,2,FALSE)</f>
        <v>P1 W1</v>
      </c>
      <c r="D366" s="69" t="str">
        <f>VLOOKUP(A366,[1]Table!A:D,4,FALSE)</f>
        <v>Period 1</v>
      </c>
      <c r="E366" s="70" t="s">
        <v>15</v>
      </c>
      <c r="F366" s="69">
        <v>0.91666666666666663</v>
      </c>
      <c r="G366" s="69">
        <v>0.1423611111111111</v>
      </c>
      <c r="H366" s="69">
        <v>0.16944444444444445</v>
      </c>
      <c r="I366" s="71">
        <v>0.31874999999999998</v>
      </c>
      <c r="J366" s="11">
        <f t="shared" si="2"/>
        <v>579</v>
      </c>
      <c r="L366" s="72" t="s">
        <v>16</v>
      </c>
      <c r="M366" s="17" t="s">
        <v>199</v>
      </c>
      <c r="N366" s="72" t="s">
        <v>38</v>
      </c>
    </row>
    <row r="367" spans="1:14">
      <c r="A367" s="67">
        <v>43711</v>
      </c>
      <c r="B367" s="68" t="s">
        <v>17</v>
      </c>
      <c r="C367" s="69" t="str">
        <f>VLOOKUP(A367,[1]Table!A:B,2,FALSE)</f>
        <v>P1 W1</v>
      </c>
      <c r="D367" s="69" t="str">
        <f>VLOOKUP(A367,[1]Table!A:D,4,FALSE)</f>
        <v>Period 1</v>
      </c>
      <c r="E367" s="70" t="s">
        <v>15</v>
      </c>
      <c r="F367" s="69">
        <v>0.91666666666666663</v>
      </c>
      <c r="G367" s="69">
        <v>0.14444444444444443</v>
      </c>
      <c r="H367" s="69">
        <v>0.29722222222222222</v>
      </c>
      <c r="I367" s="71">
        <v>0.25833333333333336</v>
      </c>
      <c r="J367" s="11">
        <f t="shared" si="2"/>
        <v>492.00000000000017</v>
      </c>
      <c r="L367" s="72" t="s">
        <v>18</v>
      </c>
      <c r="M367" s="73" t="s">
        <v>200</v>
      </c>
      <c r="N367" s="73"/>
    </row>
    <row r="368" spans="1:14">
      <c r="A368" s="67">
        <v>43712</v>
      </c>
      <c r="B368" s="68" t="s">
        <v>21</v>
      </c>
      <c r="C368" s="69" t="str">
        <f>VLOOKUP(A368,[1]Table!A:B,2,FALSE)</f>
        <v>P1 W1</v>
      </c>
      <c r="D368" s="69" t="str">
        <f>VLOOKUP(A368,[1]Table!A:D,4,FALSE)</f>
        <v>Period 1</v>
      </c>
      <c r="E368" s="70" t="s">
        <v>15</v>
      </c>
      <c r="F368" s="69">
        <v>0.91666666666666663</v>
      </c>
      <c r="G368" s="69">
        <v>0.10972222222222222</v>
      </c>
      <c r="H368" s="69">
        <v>0.13472222222222222</v>
      </c>
      <c r="I368" s="69">
        <v>0.24305555555555555</v>
      </c>
      <c r="J368" s="11">
        <f t="shared" si="2"/>
        <v>470.00000000000011</v>
      </c>
      <c r="L368" s="72" t="s">
        <v>22</v>
      </c>
      <c r="M368" s="73"/>
      <c r="N368" s="73"/>
    </row>
    <row r="369" spans="1:14">
      <c r="A369" s="67">
        <v>43713</v>
      </c>
      <c r="B369" s="68" t="s">
        <v>23</v>
      </c>
      <c r="C369" s="69" t="str">
        <f>VLOOKUP(A369,[1]Table!A:B,2,FALSE)</f>
        <v>P1 W1</v>
      </c>
      <c r="D369" s="69" t="str">
        <f>VLOOKUP(A369,[1]Table!A:D,4,FALSE)</f>
        <v>Period 1</v>
      </c>
      <c r="E369" s="70" t="s">
        <v>15</v>
      </c>
      <c r="F369" s="69">
        <v>0.91666666666666663</v>
      </c>
      <c r="G369" s="69">
        <v>0.11458333333333333</v>
      </c>
      <c r="H369" s="69">
        <v>0.13958333333333334</v>
      </c>
      <c r="I369" s="69">
        <v>0.25555555555555554</v>
      </c>
      <c r="J369" s="11">
        <f t="shared" si="2"/>
        <v>488</v>
      </c>
      <c r="L369" s="72" t="s">
        <v>24</v>
      </c>
      <c r="M369" s="73"/>
      <c r="N369" s="73"/>
    </row>
    <row r="370" spans="1:14">
      <c r="A370" s="67">
        <v>43714</v>
      </c>
      <c r="B370" s="68" t="s">
        <v>25</v>
      </c>
      <c r="C370" s="69" t="str">
        <f>VLOOKUP(A370,[1]Table!A:B,2,FALSE)</f>
        <v>P1 W1</v>
      </c>
      <c r="D370" s="69" t="str">
        <f>VLOOKUP(A370,[1]Table!A:D,4,FALSE)</f>
        <v>Period 1</v>
      </c>
      <c r="E370" s="70" t="s">
        <v>15</v>
      </c>
      <c r="F370" s="69">
        <v>0.91666666666666663</v>
      </c>
      <c r="G370" s="69">
        <v>0.11597222222222223</v>
      </c>
      <c r="H370" s="69">
        <v>0.13680555555555557</v>
      </c>
      <c r="I370" s="69">
        <v>0.26458333333333334</v>
      </c>
      <c r="J370" s="11">
        <f t="shared" si="2"/>
        <v>501</v>
      </c>
      <c r="L370" s="72" t="s">
        <v>26</v>
      </c>
      <c r="M370" s="73"/>
      <c r="N370" s="73"/>
    </row>
    <row r="371" spans="1:14">
      <c r="A371" s="67">
        <v>43715</v>
      </c>
      <c r="B371" s="68" t="s">
        <v>29</v>
      </c>
      <c r="C371" s="69" t="str">
        <f>VLOOKUP(A371,[1]Table!A:B,2,FALSE)</f>
        <v>P1 W1</v>
      </c>
      <c r="D371" s="69" t="str">
        <f>VLOOKUP(A371,[1]Table!A:D,4,FALSE)</f>
        <v>Period 1</v>
      </c>
      <c r="E371" s="70" t="s">
        <v>15</v>
      </c>
      <c r="F371" s="69">
        <v>0.91666666666666663</v>
      </c>
      <c r="G371" s="69">
        <v>0.14305555555555555</v>
      </c>
      <c r="H371" s="69">
        <v>0.16458333333333333</v>
      </c>
      <c r="I371" s="69">
        <v>0.27847222222222223</v>
      </c>
      <c r="J371" s="11">
        <f t="shared" si="2"/>
        <v>521</v>
      </c>
      <c r="L371" s="72" t="s">
        <v>30</v>
      </c>
      <c r="M371" s="73"/>
      <c r="N371" s="73" t="s">
        <v>28</v>
      </c>
    </row>
    <row r="372" spans="1:14">
      <c r="A372" s="67">
        <v>43716</v>
      </c>
      <c r="B372" s="68" t="s">
        <v>31</v>
      </c>
      <c r="C372" s="69" t="str">
        <f>VLOOKUP(A372,[1]Table!A:B,2,FALSE)</f>
        <v>P1 W1</v>
      </c>
      <c r="D372" s="69" t="str">
        <f>VLOOKUP(A372,[1]Table!A:D,4,FALSE)</f>
        <v>Period 1</v>
      </c>
      <c r="E372" s="70" t="s">
        <v>15</v>
      </c>
      <c r="F372" s="69">
        <v>0.91666666666666663</v>
      </c>
      <c r="G372" s="69">
        <v>0.14374999999999999</v>
      </c>
      <c r="H372" s="69">
        <v>0.16041666666666668</v>
      </c>
      <c r="I372" s="69">
        <v>0.26597222222222222</v>
      </c>
      <c r="J372" s="11">
        <f t="shared" si="2"/>
        <v>503</v>
      </c>
      <c r="L372" s="72" t="s">
        <v>32</v>
      </c>
      <c r="M372" s="73"/>
      <c r="N372" s="73"/>
    </row>
    <row r="373" spans="1:14">
      <c r="A373" s="67">
        <v>43717</v>
      </c>
      <c r="B373" s="68" t="s">
        <v>14</v>
      </c>
      <c r="C373" s="69" t="str">
        <f>VLOOKUP(A373,[1]Table!A:B,2,FALSE)</f>
        <v>P1 W2</v>
      </c>
      <c r="D373" s="69" t="str">
        <f>VLOOKUP(A373,[1]Table!A:D,4,FALSE)</f>
        <v>Period 1</v>
      </c>
      <c r="E373" s="70" t="s">
        <v>33</v>
      </c>
      <c r="F373" s="69">
        <v>0.91666666666666663</v>
      </c>
      <c r="G373" s="69">
        <v>0.11597222222222223</v>
      </c>
      <c r="H373" s="69">
        <v>0.13541666666666666</v>
      </c>
      <c r="I373" s="69">
        <v>0.23541666666666666</v>
      </c>
      <c r="J373" s="11">
        <f t="shared" si="2"/>
        <v>459.00000000000011</v>
      </c>
      <c r="L373" s="72" t="s">
        <v>16</v>
      </c>
      <c r="M373" s="73"/>
      <c r="N373" s="73"/>
    </row>
    <row r="374" spans="1:14">
      <c r="A374" s="67">
        <v>43718</v>
      </c>
      <c r="B374" s="68" t="s">
        <v>17</v>
      </c>
      <c r="C374" s="69" t="str">
        <f>VLOOKUP(A374,[1]Table!A:B,2,FALSE)</f>
        <v>P1 W2</v>
      </c>
      <c r="D374" s="69" t="str">
        <f>VLOOKUP(A374,[1]Table!A:D,4,FALSE)</f>
        <v>Period 1</v>
      </c>
      <c r="E374" s="70" t="s">
        <v>33</v>
      </c>
      <c r="F374" s="69">
        <v>0.91666666666666663</v>
      </c>
      <c r="G374" s="69">
        <v>0.13125000000000001</v>
      </c>
      <c r="H374" s="69">
        <v>0.15208333333333332</v>
      </c>
      <c r="I374" s="69">
        <v>0.25555555555555554</v>
      </c>
      <c r="J374" s="11">
        <f t="shared" si="2"/>
        <v>488</v>
      </c>
      <c r="L374" s="72" t="s">
        <v>18</v>
      </c>
      <c r="M374" s="73"/>
      <c r="N374" s="73"/>
    </row>
    <row r="375" spans="1:14">
      <c r="A375" s="67">
        <v>43719</v>
      </c>
      <c r="B375" s="68" t="s">
        <v>21</v>
      </c>
      <c r="C375" s="69" t="str">
        <f>VLOOKUP(A375,[1]Table!A:B,2,FALSE)</f>
        <v>P1 W2</v>
      </c>
      <c r="D375" s="69" t="str">
        <f>VLOOKUP(A375,[1]Table!A:D,4,FALSE)</f>
        <v>Period 1</v>
      </c>
      <c r="E375" s="70" t="s">
        <v>33</v>
      </c>
      <c r="F375" s="69">
        <v>0.91666666666666663</v>
      </c>
      <c r="G375" s="69">
        <v>0.1257175925925926</v>
      </c>
      <c r="H375" s="69">
        <v>0.15464120370370371</v>
      </c>
      <c r="I375" s="69">
        <v>0.27847222222222223</v>
      </c>
      <c r="J375" s="11">
        <f t="shared" si="2"/>
        <v>521</v>
      </c>
      <c r="L375" s="72" t="s">
        <v>22</v>
      </c>
      <c r="M375" s="73" t="s">
        <v>201</v>
      </c>
      <c r="N375" s="73" t="s">
        <v>28</v>
      </c>
    </row>
    <row r="376" spans="1:14">
      <c r="A376" s="67">
        <v>43720</v>
      </c>
      <c r="B376" s="68" t="s">
        <v>23</v>
      </c>
      <c r="C376" s="69" t="str">
        <f>VLOOKUP(A376,[1]Table!A:B,2,FALSE)</f>
        <v>P1 W2</v>
      </c>
      <c r="D376" s="69" t="str">
        <f>VLOOKUP(A376,[1]Table!A:D,4,FALSE)</f>
        <v>Period 1</v>
      </c>
      <c r="E376" s="70" t="s">
        <v>33</v>
      </c>
      <c r="F376" s="69">
        <v>0.91666666666666663</v>
      </c>
      <c r="G376" s="69">
        <v>0.11527777777777778</v>
      </c>
      <c r="H376" s="69">
        <v>0.27569444444444446</v>
      </c>
      <c r="I376" s="69">
        <v>0.59444444444444444</v>
      </c>
      <c r="J376" s="11">
        <f t="shared" si="2"/>
        <v>976</v>
      </c>
      <c r="L376" s="72" t="s">
        <v>24</v>
      </c>
      <c r="M376" s="73" t="s">
        <v>202</v>
      </c>
      <c r="N376" s="73" t="s">
        <v>28</v>
      </c>
    </row>
    <row r="377" spans="1:14">
      <c r="A377" s="67">
        <v>43721</v>
      </c>
      <c r="B377" s="68" t="s">
        <v>25</v>
      </c>
      <c r="C377" s="69" t="str">
        <f>VLOOKUP(A377,[1]Table!A:B,2,FALSE)</f>
        <v>P1 W2</v>
      </c>
      <c r="D377" s="69" t="str">
        <f>VLOOKUP(A377,[1]Table!A:D,4,FALSE)</f>
        <v>Period 1</v>
      </c>
      <c r="E377" s="70" t="s">
        <v>33</v>
      </c>
      <c r="F377" s="69">
        <v>0.91666666666666663</v>
      </c>
      <c r="G377" s="69">
        <v>0.11319444444444444</v>
      </c>
      <c r="H377" s="69">
        <v>0.2722222222222222</v>
      </c>
      <c r="I377" s="69">
        <v>0.83208333333333329</v>
      </c>
      <c r="J377" s="11">
        <f t="shared" si="2"/>
        <v>1318.1999999999998</v>
      </c>
      <c r="L377" s="72" t="s">
        <v>26</v>
      </c>
      <c r="M377" s="73" t="s">
        <v>203</v>
      </c>
      <c r="N377" s="73" t="s">
        <v>28</v>
      </c>
    </row>
    <row r="378" spans="1:14">
      <c r="A378" s="67">
        <v>43722</v>
      </c>
      <c r="B378" s="68" t="s">
        <v>29</v>
      </c>
      <c r="C378" s="69" t="str">
        <f>VLOOKUP(A378,[1]Table!A:B,2,FALSE)</f>
        <v>P1 W2</v>
      </c>
      <c r="D378" s="69" t="str">
        <f>VLOOKUP(A378,[1]Table!A:D,4,FALSE)</f>
        <v>Period 1</v>
      </c>
      <c r="E378" s="70" t="s">
        <v>33</v>
      </c>
      <c r="F378" s="69">
        <v>0.91666666666666663</v>
      </c>
      <c r="G378" s="69">
        <v>0.11518518518518518</v>
      </c>
      <c r="H378" s="69">
        <v>0.1320949074074074</v>
      </c>
      <c r="I378" s="69">
        <v>0.24086805555555554</v>
      </c>
      <c r="J378" s="11">
        <f t="shared" si="2"/>
        <v>466.85000000000008</v>
      </c>
      <c r="L378" s="72" t="s">
        <v>30</v>
      </c>
      <c r="M378" s="73"/>
      <c r="N378" s="73"/>
    </row>
    <row r="379" spans="1:14">
      <c r="A379" s="67">
        <v>43723</v>
      </c>
      <c r="B379" s="68" t="s">
        <v>31</v>
      </c>
      <c r="C379" s="69" t="str">
        <f>VLOOKUP(A379,[1]Table!A:B,2,FALSE)</f>
        <v>P1 W2</v>
      </c>
      <c r="D379" s="69" t="str">
        <f>VLOOKUP(A379,[1]Table!A:D,4,FALSE)</f>
        <v>Period 1</v>
      </c>
      <c r="E379" s="70" t="s">
        <v>33</v>
      </c>
      <c r="F379" s="69">
        <v>0.91666666666666663</v>
      </c>
      <c r="G379" s="69">
        <v>0.14861111111111111</v>
      </c>
      <c r="H379" s="69">
        <v>0.18055555555555555</v>
      </c>
      <c r="I379" s="69">
        <v>0.25277777777777777</v>
      </c>
      <c r="J379" s="11">
        <f t="shared" si="2"/>
        <v>484</v>
      </c>
      <c r="L379" s="72" t="s">
        <v>32</v>
      </c>
      <c r="M379" s="73"/>
      <c r="N379" s="73"/>
    </row>
    <row r="380" spans="1:14">
      <c r="A380" s="67">
        <v>43724</v>
      </c>
      <c r="B380" s="68" t="s">
        <v>14</v>
      </c>
      <c r="C380" s="69" t="str">
        <f>VLOOKUP(A380,[1]Table!A:B,2,FALSE)</f>
        <v>P1 W3</v>
      </c>
      <c r="D380" s="69" t="str">
        <f>VLOOKUP(A380,[1]Table!A:D,4,FALSE)</f>
        <v>Period 1</v>
      </c>
      <c r="E380" s="70" t="s">
        <v>39</v>
      </c>
      <c r="F380" s="69">
        <v>0.91666666666666663</v>
      </c>
      <c r="G380" s="69">
        <v>0.11805555555555555</v>
      </c>
      <c r="H380" s="69">
        <v>0.15</v>
      </c>
      <c r="I380" s="69">
        <v>0.24583333333333332</v>
      </c>
      <c r="J380" s="11">
        <f t="shared" si="2"/>
        <v>474.00000000000006</v>
      </c>
      <c r="L380" s="72" t="s">
        <v>16</v>
      </c>
      <c r="M380" s="73"/>
      <c r="N380" s="73"/>
    </row>
    <row r="381" spans="1:14">
      <c r="A381" s="67">
        <v>43725</v>
      </c>
      <c r="B381" s="68" t="s">
        <v>17</v>
      </c>
      <c r="C381" s="69" t="str">
        <f>VLOOKUP(A381,[1]Table!A:B,2,FALSE)</f>
        <v>P1 W3</v>
      </c>
      <c r="D381" s="69" t="str">
        <f>VLOOKUP(A381,[1]Table!A:D,4,FALSE)</f>
        <v>Period 1</v>
      </c>
      <c r="E381" s="70" t="s">
        <v>39</v>
      </c>
      <c r="F381" s="69">
        <v>0.91666666666666663</v>
      </c>
      <c r="G381" s="69">
        <v>0.13541666666666666</v>
      </c>
      <c r="H381" s="69">
        <v>0.15625</v>
      </c>
      <c r="I381" s="69">
        <v>0.25555555555555554</v>
      </c>
      <c r="J381" s="11">
        <f t="shared" si="2"/>
        <v>488</v>
      </c>
      <c r="L381" s="72" t="s">
        <v>18</v>
      </c>
      <c r="M381" s="73"/>
      <c r="N381" s="73"/>
    </row>
    <row r="382" spans="1:14">
      <c r="A382" s="67">
        <v>43726</v>
      </c>
      <c r="B382" s="68" t="s">
        <v>21</v>
      </c>
      <c r="C382" s="69" t="str">
        <f>VLOOKUP(A382,[1]Table!A:B,2,FALSE)</f>
        <v>P1 W3</v>
      </c>
      <c r="D382" s="69" t="str">
        <f>VLOOKUP(A382,[1]Table!A:D,4,FALSE)</f>
        <v>Period 1</v>
      </c>
      <c r="E382" s="70" t="s">
        <v>39</v>
      </c>
      <c r="F382" s="69">
        <v>0.91666666666666663</v>
      </c>
      <c r="G382" s="69">
        <v>0.11700231481481481</v>
      </c>
      <c r="H382" s="69">
        <v>0.14633101851851851</v>
      </c>
      <c r="I382" s="69">
        <v>0.2530324074074074</v>
      </c>
      <c r="J382" s="11">
        <f t="shared" si="2"/>
        <v>484.36666666666673</v>
      </c>
      <c r="L382" s="72" t="s">
        <v>22</v>
      </c>
      <c r="M382" s="73"/>
      <c r="N382" s="73"/>
    </row>
    <row r="383" spans="1:14">
      <c r="A383" s="67">
        <v>43727</v>
      </c>
      <c r="B383" s="68" t="s">
        <v>23</v>
      </c>
      <c r="C383" s="69" t="str">
        <f>VLOOKUP(A383,[1]Table!A:B,2,FALSE)</f>
        <v>P1 W3</v>
      </c>
      <c r="D383" s="69" t="str">
        <f>VLOOKUP(A383,[1]Table!A:D,4,FALSE)</f>
        <v>Period 1</v>
      </c>
      <c r="E383" s="70" t="s">
        <v>39</v>
      </c>
      <c r="F383" s="69">
        <v>0.91666666666666663</v>
      </c>
      <c r="G383" s="69">
        <v>0.115</v>
      </c>
      <c r="H383" s="69">
        <v>0.13614583333333333</v>
      </c>
      <c r="I383" s="69">
        <v>0.23717592592592593</v>
      </c>
      <c r="J383" s="11">
        <f t="shared" si="2"/>
        <v>461.53333333333342</v>
      </c>
      <c r="L383" s="72" t="s">
        <v>24</v>
      </c>
      <c r="M383" s="73"/>
      <c r="N383" s="73"/>
    </row>
    <row r="384" spans="1:14">
      <c r="A384" s="67">
        <v>43728</v>
      </c>
      <c r="B384" s="68" t="s">
        <v>25</v>
      </c>
      <c r="C384" s="69" t="str">
        <f>VLOOKUP(A384,[1]Table!A:B,2,FALSE)</f>
        <v>P1 W3</v>
      </c>
      <c r="D384" s="69" t="str">
        <f>VLOOKUP(A384,[1]Table!A:D,4,FALSE)</f>
        <v>Period 1</v>
      </c>
      <c r="E384" s="70" t="s">
        <v>39</v>
      </c>
      <c r="F384" s="69">
        <v>0.91666666666666663</v>
      </c>
      <c r="G384" s="69">
        <v>0.11388888888888889</v>
      </c>
      <c r="H384" s="69">
        <v>0.13680555555555557</v>
      </c>
      <c r="I384" s="69">
        <v>0.24930555555555556</v>
      </c>
      <c r="J384" s="11">
        <f t="shared" si="2"/>
        <v>479.00000000000006</v>
      </c>
      <c r="L384" s="72" t="s">
        <v>26</v>
      </c>
      <c r="M384" s="73"/>
      <c r="N384" s="73"/>
    </row>
    <row r="385" spans="1:14">
      <c r="A385" s="67">
        <v>43729</v>
      </c>
      <c r="B385" s="68" t="s">
        <v>29</v>
      </c>
      <c r="C385" s="69" t="str">
        <f>VLOOKUP(A385,[1]Table!A:B,2,FALSE)</f>
        <v>P1 W3</v>
      </c>
      <c r="D385" s="69" t="str">
        <f>VLOOKUP(A385,[1]Table!A:D,4,FALSE)</f>
        <v>Period 1</v>
      </c>
      <c r="E385" s="70" t="s">
        <v>39</v>
      </c>
      <c r="F385" s="69">
        <v>0.91666666666666663</v>
      </c>
      <c r="G385" s="69">
        <v>0.1125</v>
      </c>
      <c r="H385" s="69">
        <v>0.12916666666666668</v>
      </c>
      <c r="I385" s="69">
        <v>0.25</v>
      </c>
      <c r="J385" s="11">
        <f t="shared" si="2"/>
        <v>480</v>
      </c>
      <c r="L385" s="72" t="s">
        <v>30</v>
      </c>
      <c r="M385" s="73"/>
      <c r="N385" s="73"/>
    </row>
    <row r="386" spans="1:14">
      <c r="A386" s="67">
        <v>43730</v>
      </c>
      <c r="B386" s="68" t="s">
        <v>31</v>
      </c>
      <c r="C386" s="69" t="str">
        <f>VLOOKUP(A386,[1]Table!A:B,2,FALSE)</f>
        <v>P1 W3</v>
      </c>
      <c r="D386" s="69" t="str">
        <f>VLOOKUP(A386,[1]Table!A:D,4,FALSE)</f>
        <v>Period 1</v>
      </c>
      <c r="E386" s="70" t="s">
        <v>39</v>
      </c>
      <c r="F386" s="69">
        <v>0.91666666666666663</v>
      </c>
      <c r="G386" s="69">
        <v>0.15486111111111112</v>
      </c>
      <c r="H386" s="69">
        <v>0.18472222222222223</v>
      </c>
      <c r="I386" s="69">
        <v>0.26874999999999999</v>
      </c>
      <c r="J386" s="11">
        <f t="shared" si="2"/>
        <v>506.99999999999994</v>
      </c>
      <c r="L386" s="72" t="s">
        <v>32</v>
      </c>
      <c r="M386" s="74"/>
      <c r="N386" s="73"/>
    </row>
    <row r="387" spans="1:14">
      <c r="A387" s="67">
        <v>43731</v>
      </c>
      <c r="B387" s="68" t="s">
        <v>14</v>
      </c>
      <c r="C387" s="69" t="str">
        <f>VLOOKUP(A387,[1]Table!A:B,2,FALSE)</f>
        <v>P1 W4</v>
      </c>
      <c r="D387" s="69" t="str">
        <f>VLOOKUP(A387,[1]Table!A:D,4,FALSE)</f>
        <v>Period 1</v>
      </c>
      <c r="E387" s="70" t="s">
        <v>47</v>
      </c>
      <c r="F387" s="69">
        <v>0.91666666666666663</v>
      </c>
      <c r="G387" s="69">
        <v>0.11458333333333333</v>
      </c>
      <c r="H387" s="69">
        <v>0.14444444444444443</v>
      </c>
      <c r="I387" s="69">
        <v>0.25347222222222221</v>
      </c>
      <c r="J387" s="11">
        <f t="shared" si="2"/>
        <v>485.00000000000006</v>
      </c>
      <c r="L387" s="72" t="s">
        <v>16</v>
      </c>
      <c r="M387" s="73"/>
      <c r="N387" s="73"/>
    </row>
    <row r="388" spans="1:14">
      <c r="A388" s="67">
        <v>43732</v>
      </c>
      <c r="B388" s="68" t="s">
        <v>17</v>
      </c>
      <c r="C388" s="69" t="str">
        <f>VLOOKUP(A388,[1]Table!A:B,2,FALSE)</f>
        <v>P1 W4</v>
      </c>
      <c r="D388" s="69" t="str">
        <f>VLOOKUP(A388,[1]Table!A:D,4,FALSE)</f>
        <v>Period 1</v>
      </c>
      <c r="E388" s="70" t="s">
        <v>47</v>
      </c>
      <c r="F388" s="69">
        <v>0.91666666666666663</v>
      </c>
      <c r="G388" s="69">
        <v>0.1125</v>
      </c>
      <c r="H388" s="69">
        <v>0.1423611111111111</v>
      </c>
      <c r="I388" s="69">
        <v>0.25555555555555554</v>
      </c>
      <c r="J388" s="11">
        <f t="shared" si="2"/>
        <v>488</v>
      </c>
      <c r="L388" s="72" t="s">
        <v>18</v>
      </c>
      <c r="M388" s="73"/>
      <c r="N388" s="73"/>
    </row>
    <row r="389" spans="1:14">
      <c r="A389" s="67">
        <v>43733</v>
      </c>
      <c r="B389" s="68" t="s">
        <v>21</v>
      </c>
      <c r="C389" s="69" t="str">
        <f>VLOOKUP(A389,[1]Table!A:B,2,FALSE)</f>
        <v>P1 W4</v>
      </c>
      <c r="D389" s="69" t="str">
        <f>VLOOKUP(A389,[1]Table!A:D,4,FALSE)</f>
        <v>Period 1</v>
      </c>
      <c r="E389" s="70" t="s">
        <v>47</v>
      </c>
      <c r="F389" s="69">
        <v>0.91666666666666663</v>
      </c>
      <c r="G389" s="69">
        <v>0.15208333333333332</v>
      </c>
      <c r="H389" s="69">
        <v>0.18402777777777779</v>
      </c>
      <c r="I389" s="69">
        <v>0.27708333333333335</v>
      </c>
      <c r="J389" s="11">
        <f t="shared" si="2"/>
        <v>519.00000000000011</v>
      </c>
      <c r="L389" s="72" t="s">
        <v>22</v>
      </c>
      <c r="M389" s="75" t="s">
        <v>204</v>
      </c>
      <c r="N389" s="73" t="s">
        <v>152</v>
      </c>
    </row>
    <row r="390" spans="1:14">
      <c r="A390" s="67">
        <v>43734</v>
      </c>
      <c r="B390" s="68" t="s">
        <v>23</v>
      </c>
      <c r="C390" s="69" t="str">
        <f>VLOOKUP(A390,[1]Table!A:B,2,FALSE)</f>
        <v>P1 W4</v>
      </c>
      <c r="D390" s="69" t="str">
        <f>VLOOKUP(A390,[1]Table!A:D,4,FALSE)</f>
        <v>Period 1</v>
      </c>
      <c r="E390" s="70" t="s">
        <v>47</v>
      </c>
      <c r="F390" s="69">
        <v>0.91666666666666663</v>
      </c>
      <c r="G390" s="69">
        <v>0.11447916666666667</v>
      </c>
      <c r="H390" s="69">
        <v>0.1640625</v>
      </c>
      <c r="I390" s="69">
        <v>0.24628472222222222</v>
      </c>
      <c r="J390" s="11">
        <f t="shared" si="2"/>
        <v>474.65000000000003</v>
      </c>
      <c r="L390" s="72" t="s">
        <v>24</v>
      </c>
      <c r="M390" s="73"/>
      <c r="N390" s="73"/>
    </row>
    <row r="391" spans="1:14">
      <c r="A391" s="67">
        <v>43735</v>
      </c>
      <c r="B391" s="68" t="s">
        <v>25</v>
      </c>
      <c r="C391" s="69" t="str">
        <f>VLOOKUP(A391,[1]Table!A:B,2,FALSE)</f>
        <v>P1 W4</v>
      </c>
      <c r="D391" s="69" t="str">
        <f>VLOOKUP(A391,[1]Table!A:D,4,FALSE)</f>
        <v>Period 1</v>
      </c>
      <c r="E391" s="70" t="s">
        <v>47</v>
      </c>
      <c r="F391" s="69">
        <v>0.91666666666666663</v>
      </c>
      <c r="G391" s="69">
        <v>0.18472222222222223</v>
      </c>
      <c r="H391" s="69">
        <v>0.20972222222222223</v>
      </c>
      <c r="I391" s="69">
        <v>0.35555555555555557</v>
      </c>
      <c r="J391" s="11">
        <f t="shared" si="2"/>
        <v>632</v>
      </c>
      <c r="L391" s="72" t="s">
        <v>26</v>
      </c>
      <c r="M391" s="76" t="s">
        <v>205</v>
      </c>
      <c r="N391" s="73" t="s">
        <v>181</v>
      </c>
    </row>
    <row r="392" spans="1:14">
      <c r="A392" s="67">
        <v>43736</v>
      </c>
      <c r="B392" s="68" t="s">
        <v>29</v>
      </c>
      <c r="C392" s="69" t="str">
        <f>VLOOKUP(A392,[1]Table!A:B,2,FALSE)</f>
        <v>P1 W4</v>
      </c>
      <c r="D392" s="69" t="str">
        <f>VLOOKUP(A392,[1]Table!A:D,4,FALSE)</f>
        <v>Period 1</v>
      </c>
      <c r="E392" s="70" t="s">
        <v>47</v>
      </c>
      <c r="F392" s="69">
        <v>0.91666666666666663</v>
      </c>
      <c r="G392" s="69">
        <v>0.18153935185185185</v>
      </c>
      <c r="H392" s="69">
        <v>0.20277777777777778</v>
      </c>
      <c r="I392" s="69">
        <v>0.27916666666666667</v>
      </c>
      <c r="J392" s="11">
        <f t="shared" si="2"/>
        <v>522.00000000000011</v>
      </c>
      <c r="L392" s="72" t="s">
        <v>30</v>
      </c>
      <c r="M392" s="77"/>
      <c r="N392" s="73"/>
    </row>
    <row r="393" spans="1:14">
      <c r="A393" s="67">
        <v>43737</v>
      </c>
      <c r="B393" s="68" t="s">
        <v>31</v>
      </c>
      <c r="C393" s="69" t="str">
        <f>VLOOKUP(A393,[1]Table!A:B,2,FALSE)</f>
        <v>P1 W4</v>
      </c>
      <c r="D393" s="69" t="str">
        <f>VLOOKUP(A393,[1]Table!A:D,4,FALSE)</f>
        <v>Period 1</v>
      </c>
      <c r="E393" s="70" t="s">
        <v>47</v>
      </c>
      <c r="F393" s="69">
        <v>0.91666666666666663</v>
      </c>
      <c r="G393" s="69">
        <v>0.18055555555555555</v>
      </c>
      <c r="H393" s="69">
        <v>0.21249999999999999</v>
      </c>
      <c r="I393" s="69">
        <v>0.29305555555555557</v>
      </c>
      <c r="J393" s="11">
        <f t="shared" si="2"/>
        <v>542</v>
      </c>
      <c r="L393" s="72" t="s">
        <v>32</v>
      </c>
      <c r="M393" s="77" t="s">
        <v>206</v>
      </c>
      <c r="N393" s="73" t="s">
        <v>164</v>
      </c>
    </row>
    <row r="394" spans="1:14">
      <c r="A394" s="78">
        <v>43738</v>
      </c>
      <c r="B394" s="79" t="s">
        <v>14</v>
      </c>
      <c r="C394" s="80" t="str">
        <f>VLOOKUP(A394,[1]Table!A:B,2,FALSE)</f>
        <v>P2 W1</v>
      </c>
      <c r="D394" s="80" t="str">
        <f>VLOOKUP(A394,[1]Table!A:D,4,FALSE)</f>
        <v>Period 2</v>
      </c>
      <c r="E394" s="70" t="s">
        <v>15</v>
      </c>
      <c r="F394" s="69">
        <v>0.91666666666666663</v>
      </c>
      <c r="G394" s="69">
        <v>0.15416666666666667</v>
      </c>
      <c r="H394" s="69">
        <v>0.18611111111111112</v>
      </c>
      <c r="I394" s="69">
        <v>0.39097222222222222</v>
      </c>
      <c r="J394" s="11">
        <f t="shared" si="2"/>
        <v>683</v>
      </c>
      <c r="L394" s="72" t="s">
        <v>16</v>
      </c>
      <c r="M394" s="73" t="s">
        <v>207</v>
      </c>
      <c r="N394" s="73" t="s">
        <v>38</v>
      </c>
    </row>
    <row r="395" spans="1:14">
      <c r="A395" s="67">
        <v>43739</v>
      </c>
      <c r="B395" s="68" t="s">
        <v>17</v>
      </c>
      <c r="C395" s="69" t="str">
        <f>VLOOKUP(A395,[1]Table!A:B,2,FALSE)</f>
        <v>P2 W1</v>
      </c>
      <c r="D395" s="69" t="str">
        <f>VLOOKUP(A395,[1]Table!A:D,4,FALSE)</f>
        <v>Period 2</v>
      </c>
      <c r="E395" s="70" t="s">
        <v>15</v>
      </c>
      <c r="F395" s="69">
        <v>0.91666666666666663</v>
      </c>
      <c r="G395" s="69">
        <v>0.12638888888888888</v>
      </c>
      <c r="H395" s="69">
        <v>0.14791666666666667</v>
      </c>
      <c r="I395" s="69">
        <v>0.26041666666666669</v>
      </c>
      <c r="J395" s="11">
        <f t="shared" si="2"/>
        <v>495</v>
      </c>
      <c r="L395" s="72" t="s">
        <v>18</v>
      </c>
      <c r="M395" s="73"/>
      <c r="N395" s="73"/>
    </row>
    <row r="396" spans="1:14">
      <c r="A396" s="67">
        <v>43740</v>
      </c>
      <c r="B396" s="68" t="s">
        <v>21</v>
      </c>
      <c r="C396" s="69" t="str">
        <f>VLOOKUP(A396,[1]Table!A:B,2,FALSE)</f>
        <v>P2 W1</v>
      </c>
      <c r="D396" s="69" t="str">
        <f>VLOOKUP(A396,[1]Table!A:D,4,FALSE)</f>
        <v>Period 2</v>
      </c>
      <c r="E396" s="70" t="s">
        <v>15</v>
      </c>
      <c r="F396" s="69">
        <v>0.91666666666666663</v>
      </c>
      <c r="G396" s="69">
        <v>0.11178240740740741</v>
      </c>
      <c r="H396" s="69">
        <v>0.13290509259259259</v>
      </c>
      <c r="I396" s="69">
        <v>0.28472222222222221</v>
      </c>
      <c r="J396" s="11">
        <f t="shared" si="2"/>
        <v>530</v>
      </c>
      <c r="L396" s="72" t="s">
        <v>22</v>
      </c>
      <c r="M396" s="73"/>
      <c r="N396" s="73" t="s">
        <v>152</v>
      </c>
    </row>
    <row r="397" spans="1:14">
      <c r="A397" s="67">
        <v>43741</v>
      </c>
      <c r="B397" s="68" t="s">
        <v>23</v>
      </c>
      <c r="C397" s="69" t="str">
        <f>VLOOKUP(A397,[1]Table!A:B,2,FALSE)</f>
        <v>P2 W1</v>
      </c>
      <c r="D397" s="69" t="str">
        <f>VLOOKUP(A397,[1]Table!A:D,4,FALSE)</f>
        <v>Period 2</v>
      </c>
      <c r="E397" s="70" t="s">
        <v>15</v>
      </c>
      <c r="F397" s="69">
        <v>0.93055555555555558</v>
      </c>
      <c r="G397" s="69">
        <v>0.11269675925925926</v>
      </c>
      <c r="H397" s="69">
        <v>0.13826388888888888</v>
      </c>
      <c r="I397" s="69">
        <v>0.26034722222222223</v>
      </c>
      <c r="J397" s="11">
        <f t="shared" si="2"/>
        <v>474.90000000000003</v>
      </c>
      <c r="L397" s="72" t="s">
        <v>24</v>
      </c>
      <c r="M397" s="73"/>
      <c r="N397" s="73"/>
    </row>
    <row r="398" spans="1:14">
      <c r="A398" s="67">
        <v>43742</v>
      </c>
      <c r="B398" s="68" t="s">
        <v>25</v>
      </c>
      <c r="C398" s="69" t="str">
        <f>VLOOKUP(A398,[1]Table!A:B,2,FALSE)</f>
        <v>P2 W1</v>
      </c>
      <c r="D398" s="69" t="str">
        <f>VLOOKUP(A398,[1]Table!A:D,4,FALSE)</f>
        <v>Period 2</v>
      </c>
      <c r="E398" s="70" t="s">
        <v>15</v>
      </c>
      <c r="F398" s="69">
        <v>0.91666666666666663</v>
      </c>
      <c r="G398" s="69">
        <v>0.12430555555555556</v>
      </c>
      <c r="H398" s="69">
        <v>0.15637731481481482</v>
      </c>
      <c r="I398" s="69">
        <v>0.2619097222222222</v>
      </c>
      <c r="J398" s="11">
        <f t="shared" si="2"/>
        <v>497.15</v>
      </c>
      <c r="L398" s="72" t="s">
        <v>26</v>
      </c>
      <c r="M398" s="73"/>
      <c r="N398" s="73"/>
    </row>
    <row r="399" spans="1:14">
      <c r="A399" s="67">
        <v>43743</v>
      </c>
      <c r="B399" s="68" t="s">
        <v>29</v>
      </c>
      <c r="C399" s="69" t="str">
        <f>VLOOKUP(A399,[1]Table!A:B,2,FALSE)</f>
        <v>P2 W1</v>
      </c>
      <c r="D399" s="69" t="str">
        <f>VLOOKUP(A399,[1]Table!A:D,4,FALSE)</f>
        <v>Period 2</v>
      </c>
      <c r="E399" s="70" t="s">
        <v>15</v>
      </c>
      <c r="F399" s="69">
        <v>0.91666666666666663</v>
      </c>
      <c r="G399" s="69">
        <v>0.11185185185185186</v>
      </c>
      <c r="H399" s="69">
        <v>0.12887731481481482</v>
      </c>
      <c r="I399" s="69">
        <v>0.24591435185185184</v>
      </c>
      <c r="J399" s="11">
        <f t="shared" si="2"/>
        <v>474.11666666666673</v>
      </c>
      <c r="L399" s="72" t="s">
        <v>30</v>
      </c>
      <c r="M399" s="73"/>
      <c r="N399" s="73"/>
    </row>
    <row r="400" spans="1:14">
      <c r="A400" s="67">
        <v>43744</v>
      </c>
      <c r="B400" s="68" t="s">
        <v>31</v>
      </c>
      <c r="C400" s="69" t="str">
        <f>VLOOKUP(A400,[1]Table!A:B,2,FALSE)</f>
        <v>P2 W1</v>
      </c>
      <c r="D400" s="69" t="str">
        <f>VLOOKUP(A400,[1]Table!A:D,4,FALSE)</f>
        <v>Period 2</v>
      </c>
      <c r="E400" s="70" t="s">
        <v>15</v>
      </c>
      <c r="F400" s="69">
        <v>0.91666666666666663</v>
      </c>
      <c r="G400" s="69">
        <v>0.14722222222222223</v>
      </c>
      <c r="H400" s="69">
        <v>0.18124999999999999</v>
      </c>
      <c r="I400" s="69">
        <v>0.28749999999999998</v>
      </c>
      <c r="J400" s="11">
        <f t="shared" si="2"/>
        <v>534</v>
      </c>
      <c r="L400" s="72" t="s">
        <v>32</v>
      </c>
      <c r="M400" s="73" t="s">
        <v>208</v>
      </c>
      <c r="N400" s="73" t="s">
        <v>152</v>
      </c>
    </row>
    <row r="401" spans="1:14">
      <c r="A401" s="67">
        <v>43745</v>
      </c>
      <c r="B401" s="68" t="s">
        <v>14</v>
      </c>
      <c r="C401" s="69" t="str">
        <f>VLOOKUP(A401,[1]Table!A:B,2,FALSE)</f>
        <v>P2 W2</v>
      </c>
      <c r="D401" s="69" t="str">
        <f>VLOOKUP(A401,[1]Table!A:D,4,FALSE)</f>
        <v>Period 2</v>
      </c>
      <c r="E401" s="70" t="s">
        <v>33</v>
      </c>
      <c r="F401" s="69">
        <v>0.91666666666666663</v>
      </c>
      <c r="G401" s="69">
        <v>0.13055555555555556</v>
      </c>
      <c r="H401" s="69">
        <v>0.14722222222222223</v>
      </c>
      <c r="I401" s="69">
        <v>0.26041666666666669</v>
      </c>
      <c r="J401" s="11">
        <f t="shared" si="2"/>
        <v>495</v>
      </c>
      <c r="L401" s="72" t="s">
        <v>16</v>
      </c>
      <c r="M401" s="73"/>
      <c r="N401" s="73"/>
    </row>
    <row r="402" spans="1:14">
      <c r="A402" s="67">
        <v>43746</v>
      </c>
      <c r="B402" s="68" t="s">
        <v>17</v>
      </c>
      <c r="C402" s="69" t="str">
        <f>VLOOKUP(A402,[1]Table!A:B,2,FALSE)</f>
        <v>P2 W2</v>
      </c>
      <c r="D402" s="69" t="str">
        <f>VLOOKUP(A402,[1]Table!A:D,4,FALSE)</f>
        <v>Period 2</v>
      </c>
      <c r="E402" s="70" t="s">
        <v>33</v>
      </c>
      <c r="F402" s="69">
        <v>0.91666666666666663</v>
      </c>
      <c r="G402" s="69">
        <v>0.12847222222222221</v>
      </c>
      <c r="H402" s="69">
        <v>0.15208333333333332</v>
      </c>
      <c r="I402" s="69">
        <v>0.25972222222222224</v>
      </c>
      <c r="J402" s="11">
        <f t="shared" si="2"/>
        <v>494.00000000000017</v>
      </c>
      <c r="L402" s="72" t="s">
        <v>18</v>
      </c>
      <c r="M402" s="73"/>
      <c r="N402" s="81"/>
    </row>
    <row r="403" spans="1:14">
      <c r="A403" s="67">
        <v>43747</v>
      </c>
      <c r="B403" s="68" t="s">
        <v>21</v>
      </c>
      <c r="C403" s="69" t="str">
        <f>VLOOKUP(A403,[1]Table!A:B,2,FALSE)</f>
        <v>P2 W2</v>
      </c>
      <c r="D403" s="69" t="str">
        <f>VLOOKUP(A403,[1]Table!A:D,4,FALSE)</f>
        <v>Period 2</v>
      </c>
      <c r="E403" s="70" t="s">
        <v>33</v>
      </c>
      <c r="F403" s="69">
        <v>0.91666666666666663</v>
      </c>
      <c r="G403" s="69">
        <v>0.13127314814814814</v>
      </c>
      <c r="H403" s="69">
        <v>0.15437500000000001</v>
      </c>
      <c r="I403" s="69">
        <v>0.27083333333333331</v>
      </c>
      <c r="J403" s="11">
        <f t="shared" si="2"/>
        <v>510.00000000000011</v>
      </c>
      <c r="L403" s="72" t="s">
        <v>22</v>
      </c>
      <c r="M403" s="82"/>
      <c r="N403" s="73"/>
    </row>
    <row r="404" spans="1:14">
      <c r="A404" s="67">
        <v>43748</v>
      </c>
      <c r="B404" s="68" t="s">
        <v>23</v>
      </c>
      <c r="C404" s="69" t="str">
        <f>VLOOKUP(A404,[1]Table!A:B,2,FALSE)</f>
        <v>P2 W2</v>
      </c>
      <c r="D404" s="69" t="str">
        <f>VLOOKUP(A404,[1]Table!A:D,4,FALSE)</f>
        <v>Period 2</v>
      </c>
      <c r="E404" s="70" t="s">
        <v>33</v>
      </c>
      <c r="F404" s="69">
        <v>0.91666666666666663</v>
      </c>
      <c r="G404" s="69">
        <v>0.11466435185185185</v>
      </c>
      <c r="H404" s="69">
        <v>0.13800925925925925</v>
      </c>
      <c r="I404" s="69">
        <v>0.27638888888888891</v>
      </c>
      <c r="J404" s="11">
        <f t="shared" si="2"/>
        <v>518.00000000000011</v>
      </c>
      <c r="L404" s="72" t="s">
        <v>24</v>
      </c>
      <c r="M404" s="83" t="s">
        <v>209</v>
      </c>
      <c r="N404" s="73" t="s">
        <v>210</v>
      </c>
    </row>
    <row r="405" spans="1:14">
      <c r="A405" s="67">
        <v>43749</v>
      </c>
      <c r="B405" s="68" t="s">
        <v>25</v>
      </c>
      <c r="C405" s="69" t="str">
        <f>VLOOKUP(A405,[1]Table!A:B,2,FALSE)</f>
        <v>P2 W2</v>
      </c>
      <c r="D405" s="69" t="str">
        <f>VLOOKUP(A405,[1]Table!A:D,4,FALSE)</f>
        <v>Period 2</v>
      </c>
      <c r="E405" s="70" t="s">
        <v>33</v>
      </c>
      <c r="F405" s="69">
        <v>0.91666666666666663</v>
      </c>
      <c r="G405" s="69">
        <v>0.13136574074074073</v>
      </c>
      <c r="H405" s="69">
        <v>0.15228009259259259</v>
      </c>
      <c r="I405" s="69">
        <v>0.27291666666666664</v>
      </c>
      <c r="J405" s="11">
        <f t="shared" si="2"/>
        <v>512.99999999999989</v>
      </c>
      <c r="L405" s="72" t="s">
        <v>26</v>
      </c>
      <c r="M405" s="82"/>
      <c r="N405" s="73" t="s">
        <v>210</v>
      </c>
    </row>
    <row r="406" spans="1:14">
      <c r="A406" s="67">
        <v>43750</v>
      </c>
      <c r="B406" s="68" t="s">
        <v>29</v>
      </c>
      <c r="C406" s="69" t="str">
        <f>VLOOKUP(A406,[1]Table!A:B,2,FALSE)</f>
        <v>P2 W2</v>
      </c>
      <c r="D406" s="69" t="str">
        <f>VLOOKUP(A406,[1]Table!A:D,4,FALSE)</f>
        <v>Period 2</v>
      </c>
      <c r="E406" s="70" t="s">
        <v>33</v>
      </c>
      <c r="F406" s="69">
        <v>0.91666666666666663</v>
      </c>
      <c r="G406" s="69">
        <v>0.11314814814814815</v>
      </c>
      <c r="H406" s="69">
        <v>0.13203703703703704</v>
      </c>
      <c r="I406" s="69">
        <v>0.25972222222222224</v>
      </c>
      <c r="J406" s="11">
        <f t="shared" si="2"/>
        <v>494.00000000000017</v>
      </c>
      <c r="L406" s="72" t="s">
        <v>30</v>
      </c>
      <c r="M406" s="82"/>
      <c r="N406" s="73"/>
    </row>
    <row r="407" spans="1:14">
      <c r="A407" s="67">
        <v>43751</v>
      </c>
      <c r="B407" s="68" t="s">
        <v>31</v>
      </c>
      <c r="C407" s="69" t="str">
        <f>VLOOKUP(A407,[1]Table!A:B,2,FALSE)</f>
        <v>P2 W2</v>
      </c>
      <c r="D407" s="69" t="str">
        <f>VLOOKUP(A407,[1]Table!A:D,4,FALSE)</f>
        <v>Period 2</v>
      </c>
      <c r="E407" s="70" t="s">
        <v>33</v>
      </c>
      <c r="F407" s="69">
        <v>0.91666666666666663</v>
      </c>
      <c r="G407" s="69">
        <v>0.14930555555555555</v>
      </c>
      <c r="H407" s="69">
        <v>0.17916666666666667</v>
      </c>
      <c r="I407" s="69">
        <v>0.28541666666666665</v>
      </c>
      <c r="J407" s="11">
        <f t="shared" si="2"/>
        <v>531.00000000000011</v>
      </c>
      <c r="L407" s="72" t="s">
        <v>32</v>
      </c>
      <c r="M407" s="83" t="s">
        <v>209</v>
      </c>
      <c r="N407" s="73" t="s">
        <v>210</v>
      </c>
    </row>
    <row r="408" spans="1:14">
      <c r="A408" s="67">
        <v>43752</v>
      </c>
      <c r="B408" s="68" t="s">
        <v>14</v>
      </c>
      <c r="C408" s="69" t="str">
        <f>VLOOKUP(A408,[1]Table!A:B,2,FALSE)</f>
        <v>P2 W3</v>
      </c>
      <c r="D408" s="69" t="str">
        <f>VLOOKUP(A408,[1]Table!A:D,4,FALSE)</f>
        <v>Period 2</v>
      </c>
      <c r="E408" s="70" t="s">
        <v>39</v>
      </c>
      <c r="F408" s="69">
        <v>0.91666666666666663</v>
      </c>
      <c r="G408" s="69">
        <v>0.13402777777777777</v>
      </c>
      <c r="H408" s="69">
        <v>0.16527777777777777</v>
      </c>
      <c r="I408" s="69">
        <v>0.27361111111111114</v>
      </c>
      <c r="J408" s="11">
        <f t="shared" si="2"/>
        <v>514.00000000000011</v>
      </c>
      <c r="L408" s="72" t="s">
        <v>16</v>
      </c>
      <c r="M408" s="82" t="s">
        <v>211</v>
      </c>
      <c r="N408" s="22" t="s">
        <v>212</v>
      </c>
    </row>
    <row r="409" spans="1:14">
      <c r="A409" s="67">
        <v>43753</v>
      </c>
      <c r="B409" s="68" t="s">
        <v>17</v>
      </c>
      <c r="C409" s="69" t="str">
        <f>VLOOKUP(A409,[1]Table!A:B,2,FALSE)</f>
        <v>P2 W3</v>
      </c>
      <c r="D409" s="69" t="str">
        <f>VLOOKUP(A409,[1]Table!A:D,4,FALSE)</f>
        <v>Period 2</v>
      </c>
      <c r="E409" s="70" t="s">
        <v>39</v>
      </c>
      <c r="F409" s="69">
        <v>0.91666666666666663</v>
      </c>
      <c r="G409" s="84">
        <v>0.13819444444444445</v>
      </c>
      <c r="H409" s="84">
        <v>0.18055555555555555</v>
      </c>
      <c r="I409" s="69">
        <v>0.34583333333333333</v>
      </c>
      <c r="J409" s="11">
        <f t="shared" si="2"/>
        <v>618</v>
      </c>
      <c r="L409" s="72" t="s">
        <v>18</v>
      </c>
      <c r="M409" s="73" t="s">
        <v>213</v>
      </c>
      <c r="N409" s="73" t="s">
        <v>214</v>
      </c>
    </row>
    <row r="410" spans="1:14">
      <c r="A410" s="67">
        <v>43754</v>
      </c>
      <c r="B410" s="68" t="s">
        <v>21</v>
      </c>
      <c r="C410" s="69" t="str">
        <f>VLOOKUP(A410,[1]Table!A:B,2,FALSE)</f>
        <v>P2 W3</v>
      </c>
      <c r="D410" s="69" t="str">
        <f>VLOOKUP(A410,[1]Table!A:D,4,FALSE)</f>
        <v>Period 2</v>
      </c>
      <c r="E410" s="70" t="s">
        <v>39</v>
      </c>
      <c r="F410" s="69">
        <v>0.91666666666666663</v>
      </c>
      <c r="G410" s="84">
        <v>0.11388888888888889</v>
      </c>
      <c r="H410" s="84">
        <v>0.14930555555555555</v>
      </c>
      <c r="I410" s="69">
        <v>0.27916666666666667</v>
      </c>
      <c r="J410" s="11">
        <f t="shared" si="2"/>
        <v>522.00000000000011</v>
      </c>
      <c r="L410" s="72" t="s">
        <v>22</v>
      </c>
      <c r="M410" s="83" t="s">
        <v>209</v>
      </c>
      <c r="N410" s="73" t="s">
        <v>210</v>
      </c>
    </row>
    <row r="411" spans="1:14">
      <c r="A411" s="67">
        <v>43755</v>
      </c>
      <c r="B411" s="68" t="s">
        <v>23</v>
      </c>
      <c r="C411" s="69" t="str">
        <f>VLOOKUP(A411,[1]Table!A:B,2,FALSE)</f>
        <v>P2 W3</v>
      </c>
      <c r="D411" s="69" t="str">
        <f>VLOOKUP(A411,[1]Table!A:D,4,FALSE)</f>
        <v>Period 2</v>
      </c>
      <c r="E411" s="70" t="s">
        <v>39</v>
      </c>
      <c r="F411" s="69">
        <v>0.91666666666666663</v>
      </c>
      <c r="G411" s="84">
        <v>0.12916666666666668</v>
      </c>
      <c r="H411" s="84">
        <v>0.15416666666666667</v>
      </c>
      <c r="I411" s="69">
        <v>0.34583333333333333</v>
      </c>
      <c r="J411" s="11">
        <f t="shared" si="2"/>
        <v>618</v>
      </c>
      <c r="L411" s="72" t="s">
        <v>24</v>
      </c>
      <c r="M411" s="73"/>
      <c r="N411" s="73" t="s">
        <v>210</v>
      </c>
    </row>
    <row r="412" spans="1:14">
      <c r="A412" s="67">
        <v>43756</v>
      </c>
      <c r="B412" s="68" t="s">
        <v>25</v>
      </c>
      <c r="C412" s="69" t="str">
        <f>VLOOKUP(A412,[1]Table!A:B,2,FALSE)</f>
        <v>P2 W3</v>
      </c>
      <c r="D412" s="69" t="str">
        <f>VLOOKUP(A412,[1]Table!A:D,4,FALSE)</f>
        <v>Period 2</v>
      </c>
      <c r="E412" s="70" t="s">
        <v>39</v>
      </c>
      <c r="F412" s="69">
        <v>0.91666666666666663</v>
      </c>
      <c r="G412" s="84">
        <v>0.11597222222222223</v>
      </c>
      <c r="H412" s="84">
        <v>0.13958333333333334</v>
      </c>
      <c r="I412" s="69">
        <v>0.32291666666666669</v>
      </c>
      <c r="J412" s="11">
        <f t="shared" si="2"/>
        <v>585</v>
      </c>
      <c r="L412" s="72" t="s">
        <v>26</v>
      </c>
      <c r="M412" s="83" t="s">
        <v>209</v>
      </c>
      <c r="N412" s="73" t="s">
        <v>210</v>
      </c>
    </row>
    <row r="413" spans="1:14">
      <c r="A413" s="67">
        <v>43757</v>
      </c>
      <c r="B413" s="68" t="s">
        <v>29</v>
      </c>
      <c r="C413" s="69" t="str">
        <f>VLOOKUP(A413,[1]Table!A:B,2,FALSE)</f>
        <v>P2 W3</v>
      </c>
      <c r="D413" s="69" t="str">
        <f>VLOOKUP(A413,[1]Table!A:D,4,FALSE)</f>
        <v>Period 2</v>
      </c>
      <c r="E413" s="70" t="s">
        <v>39</v>
      </c>
      <c r="F413" s="69">
        <v>0.91666666666666663</v>
      </c>
      <c r="G413" s="84">
        <v>0.13263888888888889</v>
      </c>
      <c r="H413" s="84">
        <v>0.14791666666666667</v>
      </c>
      <c r="I413" s="69">
        <v>0.26458333333333334</v>
      </c>
      <c r="J413" s="11">
        <f t="shared" si="2"/>
        <v>501</v>
      </c>
      <c r="L413" s="72" t="s">
        <v>30</v>
      </c>
      <c r="M413" s="73"/>
      <c r="N413" s="73"/>
    </row>
    <row r="414" spans="1:14">
      <c r="A414" s="67">
        <v>43758</v>
      </c>
      <c r="B414" s="68" t="s">
        <v>31</v>
      </c>
      <c r="C414" s="69" t="str">
        <f>VLOOKUP(A414,[1]Table!A:B,2,FALSE)</f>
        <v>P2 W3</v>
      </c>
      <c r="D414" s="69" t="str">
        <f>VLOOKUP(A414,[1]Table!A:D,4,FALSE)</f>
        <v>Period 2</v>
      </c>
      <c r="E414" s="70" t="s">
        <v>39</v>
      </c>
      <c r="F414" s="69">
        <v>0.91666666666666663</v>
      </c>
      <c r="G414" s="84">
        <v>0.15069444444444444</v>
      </c>
      <c r="H414" s="84">
        <v>0.18055555555555555</v>
      </c>
      <c r="I414" s="69">
        <v>0.37569444444444444</v>
      </c>
      <c r="J414" s="11">
        <f t="shared" si="2"/>
        <v>661</v>
      </c>
      <c r="L414" s="72" t="s">
        <v>32</v>
      </c>
      <c r="M414" s="83" t="s">
        <v>209</v>
      </c>
      <c r="N414" s="73" t="s">
        <v>210</v>
      </c>
    </row>
    <row r="415" spans="1:14">
      <c r="A415" s="67">
        <v>43759</v>
      </c>
      <c r="B415" s="68" t="s">
        <v>14</v>
      </c>
      <c r="C415" s="69" t="str">
        <f>VLOOKUP(A415,[1]Table!A:B,2,FALSE)</f>
        <v>P2 W4</v>
      </c>
      <c r="D415" s="69" t="str">
        <f>VLOOKUP(A415,[1]Table!A:D,4,FALSE)</f>
        <v>Period 2</v>
      </c>
      <c r="E415" s="70" t="s">
        <v>47</v>
      </c>
      <c r="F415" s="69">
        <v>0.91666666666666663</v>
      </c>
      <c r="G415" s="84">
        <v>0.11666666666666667</v>
      </c>
      <c r="H415" s="84">
        <v>0.14861111111111111</v>
      </c>
      <c r="I415" s="69">
        <v>0.28055555555555556</v>
      </c>
      <c r="J415" s="11">
        <f t="shared" si="2"/>
        <v>524</v>
      </c>
      <c r="L415" s="72" t="s">
        <v>16</v>
      </c>
      <c r="M415" s="83" t="s">
        <v>209</v>
      </c>
      <c r="N415" s="73" t="s">
        <v>210</v>
      </c>
    </row>
    <row r="416" spans="1:14">
      <c r="A416" s="67">
        <v>43760</v>
      </c>
      <c r="B416" s="68" t="s">
        <v>17</v>
      </c>
      <c r="C416" s="69" t="str">
        <f>VLOOKUP(A416,[1]Table!A:B,2,FALSE)</f>
        <v>P2 W4</v>
      </c>
      <c r="D416" s="69" t="str">
        <f>VLOOKUP(A416,[1]Table!A:D,4,FALSE)</f>
        <v>Period 2</v>
      </c>
      <c r="E416" s="70" t="s">
        <v>47</v>
      </c>
      <c r="F416" s="69">
        <v>0.91666666666666663</v>
      </c>
      <c r="G416" s="84">
        <v>0.11527777777777778</v>
      </c>
      <c r="H416" s="84">
        <v>0.14722222222222223</v>
      </c>
      <c r="I416" s="69">
        <v>0.27152777777777776</v>
      </c>
      <c r="J416" s="11">
        <f t="shared" si="2"/>
        <v>510.99999999999994</v>
      </c>
      <c r="L416" s="72" t="s">
        <v>18</v>
      </c>
      <c r="M416" s="83" t="s">
        <v>209</v>
      </c>
      <c r="N416" s="73" t="s">
        <v>210</v>
      </c>
    </row>
    <row r="417" spans="1:14">
      <c r="A417" s="67">
        <v>43761</v>
      </c>
      <c r="B417" s="68" t="s">
        <v>21</v>
      </c>
      <c r="C417" s="69" t="str">
        <f>VLOOKUP(A417,[1]Table!A:B,2,FALSE)</f>
        <v>P2 W4</v>
      </c>
      <c r="D417" s="69" t="str">
        <f>VLOOKUP(A417,[1]Table!A:D,4,FALSE)</f>
        <v>Period 2</v>
      </c>
      <c r="E417" s="70" t="s">
        <v>47</v>
      </c>
      <c r="F417" s="69">
        <v>0.91666666666666663</v>
      </c>
      <c r="G417" s="84">
        <v>0.15</v>
      </c>
      <c r="H417" s="84">
        <v>0.18402777777777779</v>
      </c>
      <c r="I417" s="69">
        <v>0.31180555555555556</v>
      </c>
      <c r="J417" s="11">
        <f t="shared" si="2"/>
        <v>569</v>
      </c>
      <c r="L417" s="72" t="s">
        <v>22</v>
      </c>
      <c r="M417" s="83" t="s">
        <v>209</v>
      </c>
      <c r="N417" s="73" t="s">
        <v>210</v>
      </c>
    </row>
    <row r="418" spans="1:14">
      <c r="A418" s="67">
        <v>43762</v>
      </c>
      <c r="B418" s="68" t="s">
        <v>23</v>
      </c>
      <c r="C418" s="69" t="str">
        <f>VLOOKUP(A418,[1]Table!A:B,2,FALSE)</f>
        <v>P2 W4</v>
      </c>
      <c r="D418" s="69" t="str">
        <f>VLOOKUP(A418,[1]Table!A:D,4,FALSE)</f>
        <v>Period 2</v>
      </c>
      <c r="E418" s="70" t="s">
        <v>47</v>
      </c>
      <c r="F418" s="69">
        <v>0.91666666666666663</v>
      </c>
      <c r="G418" s="84">
        <v>0.11666666666666667</v>
      </c>
      <c r="H418" s="84">
        <v>0.14791666666666667</v>
      </c>
      <c r="I418" s="69">
        <v>0.27083333333333331</v>
      </c>
      <c r="J418" s="11">
        <f t="shared" si="2"/>
        <v>510.00000000000011</v>
      </c>
      <c r="L418" s="72" t="s">
        <v>24</v>
      </c>
      <c r="M418" s="22"/>
      <c r="N418" s="73"/>
    </row>
    <row r="419" spans="1:14">
      <c r="A419" s="67">
        <v>43763</v>
      </c>
      <c r="B419" s="68" t="s">
        <v>25</v>
      </c>
      <c r="C419" s="69" t="str">
        <f>VLOOKUP(A419,[1]Table!A:B,2,FALSE)</f>
        <v>P2 W4</v>
      </c>
      <c r="D419" s="69" t="str">
        <f>VLOOKUP(A419,[1]Table!A:D,4,FALSE)</f>
        <v>Period 2</v>
      </c>
      <c r="E419" s="70" t="s">
        <v>47</v>
      </c>
      <c r="F419" s="69">
        <v>0.91666666666666663</v>
      </c>
      <c r="G419" s="84">
        <v>0.1361111111111111</v>
      </c>
      <c r="H419" s="84">
        <v>0.15694444444444444</v>
      </c>
      <c r="I419" s="69">
        <v>0.29652777777777778</v>
      </c>
      <c r="J419" s="11">
        <f t="shared" si="2"/>
        <v>547.00000000000011</v>
      </c>
      <c r="L419" s="72" t="s">
        <v>26</v>
      </c>
      <c r="M419" s="83" t="s">
        <v>209</v>
      </c>
      <c r="N419" s="73" t="s">
        <v>210</v>
      </c>
    </row>
    <row r="420" spans="1:14">
      <c r="A420" s="67">
        <v>43764</v>
      </c>
      <c r="B420" s="68" t="s">
        <v>29</v>
      </c>
      <c r="C420" s="69" t="str">
        <f>VLOOKUP(A420,[1]Table!A:B,2,FALSE)</f>
        <v>P2 W4</v>
      </c>
      <c r="D420" s="69" t="str">
        <f>VLOOKUP(A420,[1]Table!A:D,4,FALSE)</f>
        <v>Period 2</v>
      </c>
      <c r="E420" s="70" t="s">
        <v>47</v>
      </c>
      <c r="F420" s="69">
        <v>0.91666666666666663</v>
      </c>
      <c r="G420" s="84">
        <v>0.17291666666666666</v>
      </c>
      <c r="H420" s="84">
        <v>0.19166666666666668</v>
      </c>
      <c r="I420" s="69">
        <v>0.31458333333333333</v>
      </c>
      <c r="J420" s="11">
        <f t="shared" si="2"/>
        <v>573</v>
      </c>
      <c r="L420" s="72" t="s">
        <v>30</v>
      </c>
      <c r="M420" s="83" t="s">
        <v>209</v>
      </c>
      <c r="N420" s="73" t="s">
        <v>210</v>
      </c>
    </row>
    <row r="421" spans="1:14">
      <c r="A421" s="67">
        <v>43765</v>
      </c>
      <c r="B421" s="68" t="s">
        <v>31</v>
      </c>
      <c r="C421" s="69" t="str">
        <f>VLOOKUP(A421,[1]Table!A:B,2,FALSE)</f>
        <v>P2 W4</v>
      </c>
      <c r="D421" s="69" t="str">
        <f>VLOOKUP(A421,[1]Table!A:D,4,FALSE)</f>
        <v>Period 2</v>
      </c>
      <c r="E421" s="70" t="s">
        <v>47</v>
      </c>
      <c r="F421" s="69">
        <v>0.91666666666666663</v>
      </c>
      <c r="G421" s="84">
        <v>0.18541666666666667</v>
      </c>
      <c r="H421" s="84">
        <v>0.21388888888888888</v>
      </c>
      <c r="I421" s="69">
        <v>0.31388888888888888</v>
      </c>
      <c r="J421" s="11">
        <f t="shared" si="2"/>
        <v>572.00000000000011</v>
      </c>
      <c r="L421" s="72" t="s">
        <v>32</v>
      </c>
      <c r="M421" s="83" t="s">
        <v>209</v>
      </c>
      <c r="N421" s="73" t="s">
        <v>210</v>
      </c>
    </row>
    <row r="422" spans="1:14">
      <c r="A422" s="78">
        <v>43766</v>
      </c>
      <c r="B422" s="79" t="s">
        <v>14</v>
      </c>
      <c r="C422" s="80" t="str">
        <f>VLOOKUP(A422,[1]Table!A:B,2,FALSE)</f>
        <v>P3 W1</v>
      </c>
      <c r="D422" s="80" t="str">
        <f>VLOOKUP(A422,[1]Table!A:D,4,FALSE)</f>
        <v>Period 3</v>
      </c>
      <c r="E422" s="70" t="s">
        <v>15</v>
      </c>
      <c r="F422" s="69">
        <v>0.91666666666666663</v>
      </c>
      <c r="G422" s="84">
        <v>0.14027777777777778</v>
      </c>
      <c r="H422" s="84">
        <v>0.1736111111111111</v>
      </c>
      <c r="I422" s="69">
        <v>0.3</v>
      </c>
      <c r="J422" s="11">
        <f t="shared" ref="J422:J465" si="3">IF(I422 &gt; 0,(I422-F422+(I422&lt;F422))*24*60)</f>
        <v>552</v>
      </c>
      <c r="L422" s="72" t="s">
        <v>16</v>
      </c>
      <c r="M422" s="83" t="s">
        <v>209</v>
      </c>
      <c r="N422" s="73" t="s">
        <v>210</v>
      </c>
    </row>
    <row r="423" spans="1:14">
      <c r="A423" s="67">
        <v>43767</v>
      </c>
      <c r="B423" s="68" t="s">
        <v>17</v>
      </c>
      <c r="C423" s="69" t="str">
        <f>VLOOKUP(A423,[1]Table!A:B,2,FALSE)</f>
        <v>P3 W1</v>
      </c>
      <c r="D423" s="69" t="str">
        <f>VLOOKUP(A423,[1]Table!A:D,4,FALSE)</f>
        <v>Period 3</v>
      </c>
      <c r="E423" s="70" t="s">
        <v>15</v>
      </c>
      <c r="F423" s="69">
        <v>0.91666666666666663</v>
      </c>
      <c r="G423" s="84">
        <v>0.12777777777777777</v>
      </c>
      <c r="H423" s="84">
        <v>0.15486111111111112</v>
      </c>
      <c r="I423" s="69">
        <v>0.28888888888888886</v>
      </c>
      <c r="J423" s="11">
        <f t="shared" si="3"/>
        <v>536</v>
      </c>
      <c r="L423" s="72" t="s">
        <v>18</v>
      </c>
      <c r="M423" s="83" t="s">
        <v>209</v>
      </c>
      <c r="N423" s="73" t="s">
        <v>210</v>
      </c>
    </row>
    <row r="424" spans="1:14">
      <c r="A424" s="67">
        <v>43768</v>
      </c>
      <c r="B424" s="68" t="s">
        <v>21</v>
      </c>
      <c r="C424" s="69" t="str">
        <f>VLOOKUP(A424,[1]Table!A:B,2,FALSE)</f>
        <v>P3 W1</v>
      </c>
      <c r="D424" s="69" t="str">
        <f>VLOOKUP(A424,[1]Table!A:D,4,FALSE)</f>
        <v>Period 3</v>
      </c>
      <c r="E424" s="70" t="s">
        <v>15</v>
      </c>
      <c r="F424" s="69">
        <v>0.91666666666666663</v>
      </c>
      <c r="G424" s="84">
        <v>0.12916666666666668</v>
      </c>
      <c r="H424" s="84">
        <v>0.15277777777777779</v>
      </c>
      <c r="I424" s="69">
        <v>0.31527777777777777</v>
      </c>
      <c r="J424" s="11">
        <f t="shared" si="3"/>
        <v>574</v>
      </c>
      <c r="L424" s="72" t="s">
        <v>22</v>
      </c>
      <c r="M424" s="83" t="s">
        <v>209</v>
      </c>
      <c r="N424" s="73" t="s">
        <v>210</v>
      </c>
    </row>
    <row r="425" spans="1:14">
      <c r="A425" s="67">
        <v>43769</v>
      </c>
      <c r="B425" s="68" t="s">
        <v>23</v>
      </c>
      <c r="C425" s="69" t="str">
        <f>VLOOKUP(A425,[1]Table!A:B,2,FALSE)</f>
        <v>P3 W1</v>
      </c>
      <c r="D425" s="69" t="str">
        <f>VLOOKUP(A425,[1]Table!A:D,4,FALSE)</f>
        <v>Period 3</v>
      </c>
      <c r="E425" s="70" t="s">
        <v>15</v>
      </c>
      <c r="F425" s="69">
        <v>0.91666666666666663</v>
      </c>
      <c r="G425" s="84">
        <v>0.1125</v>
      </c>
      <c r="H425" s="84">
        <v>0.13819444444444445</v>
      </c>
      <c r="I425" s="69">
        <v>0.27638888888888891</v>
      </c>
      <c r="J425" s="11">
        <f t="shared" si="3"/>
        <v>518.00000000000011</v>
      </c>
      <c r="L425" s="72" t="s">
        <v>24</v>
      </c>
      <c r="M425" s="83" t="s">
        <v>209</v>
      </c>
      <c r="N425" s="73" t="s">
        <v>210</v>
      </c>
    </row>
    <row r="426" spans="1:14">
      <c r="A426" s="67">
        <v>43770</v>
      </c>
      <c r="B426" s="68" t="s">
        <v>25</v>
      </c>
      <c r="C426" s="69" t="str">
        <f>VLOOKUP(A426,[1]Table!A:B,2,FALSE)</f>
        <v>P3 W1</v>
      </c>
      <c r="D426" s="69" t="str">
        <f>VLOOKUP(A426,[1]Table!A:D,4,FALSE)</f>
        <v>Period 3</v>
      </c>
      <c r="E426" s="70" t="s">
        <v>15</v>
      </c>
      <c r="F426" s="69">
        <v>0.91666666666666663</v>
      </c>
      <c r="G426" s="84">
        <v>0.11388888888888889</v>
      </c>
      <c r="H426" s="84">
        <v>0.2013888888888889</v>
      </c>
      <c r="I426" s="69">
        <v>0.30486111111111114</v>
      </c>
      <c r="J426" s="11">
        <f t="shared" si="3"/>
        <v>559.00000000000011</v>
      </c>
      <c r="K426" s="72" t="s">
        <v>166</v>
      </c>
      <c r="L426" s="72" t="s">
        <v>26</v>
      </c>
      <c r="M426" s="83" t="s">
        <v>209</v>
      </c>
      <c r="N426" s="73" t="s">
        <v>210</v>
      </c>
    </row>
    <row r="427" spans="1:14">
      <c r="A427" s="85">
        <v>43771</v>
      </c>
      <c r="B427" s="86" t="s">
        <v>29</v>
      </c>
      <c r="C427" s="87" t="str">
        <f>VLOOKUP(A427,[1]Table!A:B,2,FALSE)</f>
        <v>P3 W1</v>
      </c>
      <c r="D427" s="87" t="str">
        <f>VLOOKUP(A427,[1]Table!A:D,4,FALSE)</f>
        <v>Period 3</v>
      </c>
      <c r="E427" s="86" t="s">
        <v>15</v>
      </c>
      <c r="F427" s="87">
        <v>0.91666666666666663</v>
      </c>
      <c r="G427" s="88">
        <v>0.13125000000000001</v>
      </c>
      <c r="H427" s="88">
        <v>0.15208333333333332</v>
      </c>
      <c r="I427" s="69">
        <v>0.2388888888888889</v>
      </c>
      <c r="J427" s="11">
        <f t="shared" si="3"/>
        <v>464.00000000000011</v>
      </c>
      <c r="K427" s="72" t="s">
        <v>166</v>
      </c>
      <c r="L427" s="72" t="s">
        <v>30</v>
      </c>
      <c r="M427" s="89"/>
      <c r="N427" s="73"/>
    </row>
    <row r="428" spans="1:14">
      <c r="A428" s="67">
        <v>43772</v>
      </c>
      <c r="B428" s="68" t="s">
        <v>31</v>
      </c>
      <c r="C428" s="69" t="str">
        <f>VLOOKUP(A428,[1]Table!A:B,2,FALSE)</f>
        <v>P3 W1</v>
      </c>
      <c r="D428" s="69" t="str">
        <f>VLOOKUP(A428,[1]Table!A:D,4,FALSE)</f>
        <v>Period 3</v>
      </c>
      <c r="E428" s="70" t="s">
        <v>15</v>
      </c>
      <c r="F428" s="69">
        <v>0.91666666666666663</v>
      </c>
      <c r="G428" s="84">
        <v>0.14930555555555555</v>
      </c>
      <c r="H428" s="84">
        <v>0.20624999999999999</v>
      </c>
      <c r="I428" s="69">
        <v>0.32916666666666666</v>
      </c>
      <c r="J428" s="11">
        <f t="shared" si="3"/>
        <v>594.00000000000011</v>
      </c>
      <c r="K428" s="72" t="s">
        <v>166</v>
      </c>
      <c r="L428" s="72" t="s">
        <v>32</v>
      </c>
      <c r="M428" s="24" t="s">
        <v>215</v>
      </c>
      <c r="N428" s="73" t="s">
        <v>216</v>
      </c>
    </row>
    <row r="429" spans="1:14">
      <c r="A429" s="67">
        <v>43773</v>
      </c>
      <c r="B429" s="68" t="s">
        <v>14</v>
      </c>
      <c r="C429" s="69" t="str">
        <f>VLOOKUP(A429,[1]Table!A:B,2,FALSE)</f>
        <v>P3 W2</v>
      </c>
      <c r="D429" s="69" t="str">
        <f>VLOOKUP(A429,[1]Table!A:D,4,FALSE)</f>
        <v>Period 3</v>
      </c>
      <c r="E429" s="70" t="s">
        <v>33</v>
      </c>
      <c r="F429" s="69">
        <v>0.91666666666666663</v>
      </c>
      <c r="G429" s="69">
        <v>0.10138888888888889</v>
      </c>
      <c r="H429" s="69">
        <v>0.125</v>
      </c>
      <c r="I429" s="69">
        <v>0.20208333333333334</v>
      </c>
      <c r="J429" s="11">
        <f t="shared" si="3"/>
        <v>411</v>
      </c>
      <c r="K429" s="72" t="s">
        <v>166</v>
      </c>
      <c r="L429" s="72" t="s">
        <v>16</v>
      </c>
      <c r="M429" s="24"/>
      <c r="N429" s="73"/>
    </row>
    <row r="430" spans="1:14">
      <c r="A430" s="67">
        <v>43774</v>
      </c>
      <c r="B430" s="68" t="s">
        <v>17</v>
      </c>
      <c r="C430" s="69" t="str">
        <f>VLOOKUP(A430,[1]Table!A:B,2,FALSE)</f>
        <v>P3 W2</v>
      </c>
      <c r="D430" s="69" t="str">
        <f>VLOOKUP(A430,[1]Table!A:D,4,FALSE)</f>
        <v>Period 3</v>
      </c>
      <c r="E430" s="70" t="s">
        <v>33</v>
      </c>
      <c r="F430" s="69">
        <v>0.91666666666666663</v>
      </c>
      <c r="G430" s="69">
        <v>0.10277777777777777</v>
      </c>
      <c r="H430" s="69">
        <v>0.13819444444444445</v>
      </c>
      <c r="I430" s="69">
        <v>0.20972222222222223</v>
      </c>
      <c r="J430" s="11">
        <f t="shared" si="3"/>
        <v>422.00000000000011</v>
      </c>
      <c r="L430" s="72" t="s">
        <v>18</v>
      </c>
      <c r="M430" s="73"/>
      <c r="N430" s="73"/>
    </row>
    <row r="431" spans="1:14">
      <c r="A431" s="67">
        <v>43775</v>
      </c>
      <c r="B431" s="68" t="s">
        <v>21</v>
      </c>
      <c r="C431" s="69" t="str">
        <f>VLOOKUP(A431,[1]Table!A:B,2,FALSE)</f>
        <v>P3 W2</v>
      </c>
      <c r="D431" s="69" t="str">
        <f>VLOOKUP(A431,[1]Table!A:D,4,FALSE)</f>
        <v>Period 3</v>
      </c>
      <c r="E431" s="70" t="s">
        <v>33</v>
      </c>
      <c r="F431" s="69">
        <v>0.91666666666666663</v>
      </c>
      <c r="G431" s="84">
        <v>0.1125</v>
      </c>
      <c r="H431" s="84">
        <v>0.13750000000000001</v>
      </c>
      <c r="I431" s="69">
        <v>0.22083333333333333</v>
      </c>
      <c r="J431" s="11">
        <f t="shared" si="3"/>
        <v>438.00000000000006</v>
      </c>
      <c r="L431" s="72" t="s">
        <v>22</v>
      </c>
      <c r="M431" s="73"/>
      <c r="N431" s="73"/>
    </row>
    <row r="432" spans="1:14">
      <c r="A432" s="67">
        <v>43776</v>
      </c>
      <c r="B432" s="68" t="s">
        <v>23</v>
      </c>
      <c r="C432" s="69" t="str">
        <f>VLOOKUP(A432,[1]Table!A:B,2,FALSE)</f>
        <v>P3 W2</v>
      </c>
      <c r="D432" s="69" t="str">
        <f>VLOOKUP(A432,[1]Table!A:D,4,FALSE)</f>
        <v>Period 3</v>
      </c>
      <c r="E432" s="70" t="s">
        <v>33</v>
      </c>
      <c r="F432" s="69">
        <v>0.91666666666666663</v>
      </c>
      <c r="G432" s="84">
        <v>8.5416666666666669E-2</v>
      </c>
      <c r="H432" s="84">
        <v>0.12569444444444444</v>
      </c>
      <c r="I432" s="69">
        <v>0.19583333333333333</v>
      </c>
      <c r="J432" s="11">
        <f t="shared" si="3"/>
        <v>402</v>
      </c>
      <c r="L432" s="72" t="s">
        <v>24</v>
      </c>
      <c r="M432" s="73"/>
      <c r="N432" s="73"/>
    </row>
    <row r="433" spans="1:14">
      <c r="A433" s="67">
        <v>43777</v>
      </c>
      <c r="B433" s="68" t="s">
        <v>25</v>
      </c>
      <c r="C433" s="69" t="str">
        <f>VLOOKUP(A433,[1]Table!A:B,2,FALSE)</f>
        <v>P3 W2</v>
      </c>
      <c r="D433" s="69" t="str">
        <f>VLOOKUP(A433,[1]Table!A:D,4,FALSE)</f>
        <v>Period 3</v>
      </c>
      <c r="E433" s="70" t="s">
        <v>33</v>
      </c>
      <c r="F433" s="69">
        <v>0.91666666666666663</v>
      </c>
      <c r="G433" s="69">
        <v>0.13055555555555556</v>
      </c>
      <c r="H433" s="69">
        <v>0.16388888888888889</v>
      </c>
      <c r="I433" s="69">
        <v>0.23055555555555557</v>
      </c>
      <c r="J433" s="11">
        <f t="shared" si="3"/>
        <v>452</v>
      </c>
      <c r="L433" s="72" t="s">
        <v>26</v>
      </c>
      <c r="M433" s="73"/>
      <c r="N433" s="73"/>
    </row>
    <row r="434" spans="1:14">
      <c r="A434" s="67">
        <v>43778</v>
      </c>
      <c r="B434" s="68" t="s">
        <v>29</v>
      </c>
      <c r="C434" s="69" t="str">
        <f>VLOOKUP(A434,[1]Table!A:B,2,FALSE)</f>
        <v>P3 W2</v>
      </c>
      <c r="D434" s="69" t="str">
        <f>VLOOKUP(A434,[1]Table!A:D,4,FALSE)</f>
        <v>Period 3</v>
      </c>
      <c r="E434" s="70" t="s">
        <v>33</v>
      </c>
      <c r="F434" s="69">
        <v>0.91666666666666663</v>
      </c>
      <c r="G434" s="69">
        <v>0.11217592592592593</v>
      </c>
      <c r="H434" s="69">
        <v>0.13112268518518519</v>
      </c>
      <c r="I434" s="69">
        <v>0.20348379629629629</v>
      </c>
      <c r="J434" s="11">
        <f t="shared" si="3"/>
        <v>413.01666666666677</v>
      </c>
      <c r="L434" s="72" t="s">
        <v>30</v>
      </c>
      <c r="M434" s="73"/>
      <c r="N434" s="73"/>
    </row>
    <row r="435" spans="1:14">
      <c r="A435" s="67">
        <v>43779</v>
      </c>
      <c r="B435" s="68" t="s">
        <v>31</v>
      </c>
      <c r="C435" s="69" t="str">
        <f>VLOOKUP(A435,[1]Table!A:B,2,FALSE)</f>
        <v>P3 W2</v>
      </c>
      <c r="D435" s="69" t="str">
        <f>VLOOKUP(A435,[1]Table!A:D,4,FALSE)</f>
        <v>Period 3</v>
      </c>
      <c r="E435" s="70" t="s">
        <v>33</v>
      </c>
      <c r="F435" s="69">
        <v>0.91666666666666663</v>
      </c>
      <c r="G435" s="69">
        <v>0.15763888888888888</v>
      </c>
      <c r="H435" s="69">
        <v>0.18958333333333333</v>
      </c>
      <c r="I435" s="69">
        <v>0.23125000000000001</v>
      </c>
      <c r="J435" s="11">
        <f t="shared" si="3"/>
        <v>453.00000000000017</v>
      </c>
      <c r="L435" s="72" t="s">
        <v>32</v>
      </c>
      <c r="M435" s="73"/>
      <c r="N435" s="73"/>
    </row>
    <row r="436" spans="1:14">
      <c r="A436" s="67">
        <v>43780</v>
      </c>
      <c r="B436" s="68" t="s">
        <v>14</v>
      </c>
      <c r="C436" s="69" t="str">
        <f>VLOOKUP(A436,[1]Table!A:B,2,FALSE)</f>
        <v>P3 W3</v>
      </c>
      <c r="D436" s="69" t="str">
        <f>VLOOKUP(A436,[1]Table!A:D,4,FALSE)</f>
        <v>Period 3</v>
      </c>
      <c r="E436" s="70" t="s">
        <v>39</v>
      </c>
      <c r="F436" s="69">
        <v>0.91666666666666663</v>
      </c>
      <c r="G436" s="69">
        <v>0.11736111111111111</v>
      </c>
      <c r="H436" s="69">
        <v>0.14930555555555555</v>
      </c>
      <c r="I436" s="69">
        <v>0.21180555555555555</v>
      </c>
      <c r="J436" s="11">
        <f t="shared" si="3"/>
        <v>425.00000000000011</v>
      </c>
      <c r="L436" s="72" t="s">
        <v>16</v>
      </c>
      <c r="M436" s="73"/>
      <c r="N436" s="73"/>
    </row>
    <row r="437" spans="1:14">
      <c r="A437" s="67">
        <v>43781</v>
      </c>
      <c r="B437" s="68" t="s">
        <v>17</v>
      </c>
      <c r="C437" s="69" t="str">
        <f>VLOOKUP(A437,[1]Table!A:B,2,FALSE)</f>
        <v>P3 W3</v>
      </c>
      <c r="D437" s="69" t="str">
        <f>VLOOKUP(A437,[1]Table!A:D,4,FALSE)</f>
        <v>Period 3</v>
      </c>
      <c r="E437" s="70" t="s">
        <v>39</v>
      </c>
      <c r="F437" s="69">
        <v>0.91666666666666663</v>
      </c>
      <c r="G437" s="69">
        <v>0.1361111111111111</v>
      </c>
      <c r="H437" s="69">
        <v>0.16319444444444445</v>
      </c>
      <c r="I437" s="69">
        <v>0.23402777777777778</v>
      </c>
      <c r="J437" s="11">
        <f t="shared" si="3"/>
        <v>457.00000000000011</v>
      </c>
      <c r="L437" s="72" t="s">
        <v>18</v>
      </c>
      <c r="M437" s="73"/>
      <c r="N437" s="81"/>
    </row>
    <row r="438" spans="1:14">
      <c r="A438" s="67">
        <v>43782</v>
      </c>
      <c r="B438" s="68" t="s">
        <v>21</v>
      </c>
      <c r="C438" s="69" t="str">
        <f>VLOOKUP(A438,[1]Table!A:B,2,FALSE)</f>
        <v>P3 W3</v>
      </c>
      <c r="D438" s="69" t="str">
        <f>VLOOKUP(A438,[1]Table!A:D,4,FALSE)</f>
        <v>Period 3</v>
      </c>
      <c r="E438" s="70" t="s">
        <v>39</v>
      </c>
      <c r="F438" s="69">
        <v>0.91666666666666663</v>
      </c>
      <c r="G438" s="69">
        <v>0.12083333333333333</v>
      </c>
      <c r="H438" s="69">
        <v>0.17083333333333334</v>
      </c>
      <c r="I438" s="69">
        <v>0.22569444444444445</v>
      </c>
      <c r="J438" s="11">
        <f t="shared" si="3"/>
        <v>445</v>
      </c>
      <c r="L438" s="72" t="s">
        <v>22</v>
      </c>
      <c r="M438" s="73"/>
      <c r="N438" s="81"/>
    </row>
    <row r="439" spans="1:14">
      <c r="A439" s="67">
        <v>43783</v>
      </c>
      <c r="B439" s="68" t="s">
        <v>23</v>
      </c>
      <c r="C439" s="69" t="str">
        <f>VLOOKUP(A439,[1]Table!A:B,2,FALSE)</f>
        <v>P3 W3</v>
      </c>
      <c r="D439" s="69" t="str">
        <f>VLOOKUP(A439,[1]Table!A:D,4,FALSE)</f>
        <v>Period 3</v>
      </c>
      <c r="E439" s="70" t="s">
        <v>39</v>
      </c>
      <c r="F439" s="69">
        <v>0.91666666666666663</v>
      </c>
      <c r="G439" s="84">
        <v>0.13055555555555556</v>
      </c>
      <c r="H439" s="84">
        <v>0.1701388888888889</v>
      </c>
      <c r="I439" s="69">
        <v>0.22847222222222222</v>
      </c>
      <c r="J439" s="11">
        <f t="shared" si="3"/>
        <v>449</v>
      </c>
      <c r="L439" s="72" t="s">
        <v>24</v>
      </c>
      <c r="M439" s="73"/>
      <c r="N439" s="81"/>
    </row>
    <row r="440" spans="1:14">
      <c r="A440" s="67">
        <v>43784</v>
      </c>
      <c r="B440" s="68" t="s">
        <v>25</v>
      </c>
      <c r="C440" s="69" t="str">
        <f>VLOOKUP(A440,[1]Table!A:B,2,FALSE)</f>
        <v>P3 W3</v>
      </c>
      <c r="D440" s="69" t="str">
        <f>VLOOKUP(A440,[1]Table!A:D,4,FALSE)</f>
        <v>Period 3</v>
      </c>
      <c r="E440" s="70" t="s">
        <v>39</v>
      </c>
      <c r="F440" s="69">
        <v>0.91666666666666663</v>
      </c>
      <c r="G440" s="84">
        <v>0.15625</v>
      </c>
      <c r="H440" s="84"/>
      <c r="I440" s="69">
        <v>0.26527777777777778</v>
      </c>
      <c r="J440" s="11">
        <f t="shared" si="3"/>
        <v>502.00000000000011</v>
      </c>
      <c r="L440" s="72" t="s">
        <v>26</v>
      </c>
      <c r="M440" s="73"/>
      <c r="N440" s="81"/>
    </row>
    <row r="441" spans="1:14">
      <c r="A441" s="67">
        <v>43785</v>
      </c>
      <c r="B441" s="68" t="s">
        <v>29</v>
      </c>
      <c r="C441" s="69" t="str">
        <f>VLOOKUP(A441,[1]Table!A:B,2,FALSE)</f>
        <v>P3 W3</v>
      </c>
      <c r="D441" s="69" t="str">
        <f>VLOOKUP(A441,[1]Table!A:D,4,FALSE)</f>
        <v>Period 3</v>
      </c>
      <c r="E441" s="70" t="s">
        <v>39</v>
      </c>
      <c r="F441" s="69">
        <v>0.91666666666666663</v>
      </c>
      <c r="G441" s="84">
        <v>0.1125</v>
      </c>
      <c r="H441" s="84">
        <v>0.12708333333333333</v>
      </c>
      <c r="I441" s="69">
        <v>0.20208333333333334</v>
      </c>
      <c r="J441" s="11">
        <f t="shared" si="3"/>
        <v>411</v>
      </c>
      <c r="L441" s="72" t="s">
        <v>30</v>
      </c>
      <c r="M441" s="73"/>
      <c r="N441" s="81"/>
    </row>
    <row r="442" spans="1:14">
      <c r="A442" s="67">
        <v>43786</v>
      </c>
      <c r="B442" s="68" t="s">
        <v>31</v>
      </c>
      <c r="C442" s="69" t="str">
        <f>VLOOKUP(A442,[1]Table!A:B,2,FALSE)</f>
        <v>P3 W3</v>
      </c>
      <c r="D442" s="69" t="str">
        <f>VLOOKUP(A442,[1]Table!A:D,4,FALSE)</f>
        <v>Period 3</v>
      </c>
      <c r="E442" s="70" t="s">
        <v>39</v>
      </c>
      <c r="F442" s="69">
        <v>0.91666666666666663</v>
      </c>
      <c r="G442" s="84">
        <v>0.16944444444444445</v>
      </c>
      <c r="H442" s="84">
        <v>0.20347222222222222</v>
      </c>
      <c r="I442" s="69">
        <v>0.24513888888888888</v>
      </c>
      <c r="J442" s="11">
        <f t="shared" si="3"/>
        <v>473.00000000000006</v>
      </c>
      <c r="L442" s="72" t="s">
        <v>32</v>
      </c>
      <c r="M442" s="90"/>
      <c r="N442" s="73"/>
    </row>
    <row r="443" spans="1:14">
      <c r="A443" s="67">
        <v>43787</v>
      </c>
      <c r="B443" s="68" t="s">
        <v>14</v>
      </c>
      <c r="C443" s="69" t="str">
        <f>VLOOKUP(A443,[1]Table!A:B,2,FALSE)</f>
        <v>P3 W4</v>
      </c>
      <c r="D443" s="69" t="str">
        <f>VLOOKUP(A443,[1]Table!A:D,4,FALSE)</f>
        <v>Period 3</v>
      </c>
      <c r="E443" s="70" t="s">
        <v>47</v>
      </c>
      <c r="F443" s="69">
        <v>0.91666666666666663</v>
      </c>
      <c r="G443" s="84">
        <v>0.10902777777777778</v>
      </c>
      <c r="H443" s="84">
        <v>0.14097222222222222</v>
      </c>
      <c r="I443" s="69">
        <v>0.20624999999999999</v>
      </c>
      <c r="J443" s="11">
        <f t="shared" si="3"/>
        <v>416.99999999999994</v>
      </c>
      <c r="L443" s="72" t="s">
        <v>16</v>
      </c>
      <c r="M443" s="73"/>
      <c r="N443" s="73"/>
    </row>
    <row r="444" spans="1:14">
      <c r="A444" s="67">
        <v>43788</v>
      </c>
      <c r="B444" s="68" t="s">
        <v>17</v>
      </c>
      <c r="C444" s="69" t="str">
        <f>VLOOKUP(A444,[1]Table!A:B,2,FALSE)</f>
        <v>P3 W4</v>
      </c>
      <c r="D444" s="69" t="str">
        <f>VLOOKUP(A444,[1]Table!A:D,4,FALSE)</f>
        <v>Period 3</v>
      </c>
      <c r="E444" s="70" t="s">
        <v>47</v>
      </c>
      <c r="F444" s="69">
        <v>0.91666666666666663</v>
      </c>
      <c r="G444" s="69">
        <v>0.13819444444444445</v>
      </c>
      <c r="H444" s="69">
        <v>0.17847222222222223</v>
      </c>
      <c r="I444" s="69">
        <v>0.23402777777777778</v>
      </c>
      <c r="J444" s="11">
        <f t="shared" si="3"/>
        <v>457.00000000000011</v>
      </c>
      <c r="L444" s="72" t="s">
        <v>18</v>
      </c>
      <c r="M444" s="74"/>
      <c r="N444" s="81"/>
    </row>
    <row r="445" spans="1:14">
      <c r="A445" s="67">
        <v>43789</v>
      </c>
      <c r="B445" s="68" t="s">
        <v>21</v>
      </c>
      <c r="C445" s="69" t="str">
        <f>VLOOKUP(A445,[1]Table!A:B,2,FALSE)</f>
        <v>P3 W4</v>
      </c>
      <c r="D445" s="69" t="str">
        <f>VLOOKUP(A445,[1]Table!A:D,4,FALSE)</f>
        <v>Period 3</v>
      </c>
      <c r="E445" s="70" t="s">
        <v>47</v>
      </c>
      <c r="F445" s="69">
        <v>0.91666666666666663</v>
      </c>
      <c r="G445" s="69">
        <v>0.12847222222222221</v>
      </c>
      <c r="H445" s="69">
        <v>0.16041666666666668</v>
      </c>
      <c r="I445" s="69">
        <v>0.21041666666666667</v>
      </c>
      <c r="J445" s="11">
        <f t="shared" si="3"/>
        <v>423.00000000000011</v>
      </c>
      <c r="L445" s="72" t="s">
        <v>22</v>
      </c>
      <c r="M445" s="74"/>
      <c r="N445" s="74"/>
    </row>
    <row r="446" spans="1:14">
      <c r="A446" s="67">
        <v>43790</v>
      </c>
      <c r="B446" s="68" t="s">
        <v>23</v>
      </c>
      <c r="C446" s="69" t="str">
        <f>VLOOKUP(A446,[1]Table!A:B,2,FALSE)</f>
        <v>P3 W4</v>
      </c>
      <c r="D446" s="69" t="str">
        <f>VLOOKUP(A446,[1]Table!A:D,4,FALSE)</f>
        <v>Period 3</v>
      </c>
      <c r="E446" s="70" t="s">
        <v>47</v>
      </c>
      <c r="F446" s="69">
        <v>0.91666666666666663</v>
      </c>
      <c r="G446" s="69">
        <v>0.13194444444444445</v>
      </c>
      <c r="H446" s="69">
        <v>0.16388888888888889</v>
      </c>
      <c r="I446" s="69">
        <v>0.22847222222222222</v>
      </c>
      <c r="J446" s="11">
        <f t="shared" si="3"/>
        <v>449</v>
      </c>
      <c r="L446" s="72" t="s">
        <v>24</v>
      </c>
      <c r="M446" s="91"/>
      <c r="N446" s="81"/>
    </row>
    <row r="447" spans="1:14">
      <c r="A447" s="67">
        <v>43791</v>
      </c>
      <c r="B447" s="68" t="s">
        <v>25</v>
      </c>
      <c r="C447" s="69" t="str">
        <f>VLOOKUP(A447,[1]Table!A:B,2,FALSE)</f>
        <v>P3 W4</v>
      </c>
      <c r="D447" s="69" t="str">
        <f>VLOOKUP(A447,[1]Table!A:D,4,FALSE)</f>
        <v>Period 3</v>
      </c>
      <c r="E447" s="70" t="s">
        <v>47</v>
      </c>
      <c r="F447" s="69">
        <v>0.91666666666666663</v>
      </c>
      <c r="G447" s="69">
        <v>0.14097222222222222</v>
      </c>
      <c r="H447" s="69">
        <v>0.18055555555555555</v>
      </c>
      <c r="I447" s="69">
        <v>0.37083333333333335</v>
      </c>
      <c r="J447" s="11">
        <f t="shared" si="3"/>
        <v>654.00000000000011</v>
      </c>
      <c r="L447" s="72" t="s">
        <v>26</v>
      </c>
      <c r="M447" s="17" t="s">
        <v>217</v>
      </c>
      <c r="N447" s="73" t="s">
        <v>38</v>
      </c>
    </row>
    <row r="448" spans="1:14">
      <c r="A448" s="67">
        <v>43792</v>
      </c>
      <c r="B448" s="68" t="s">
        <v>29</v>
      </c>
      <c r="C448" s="69" t="str">
        <f>VLOOKUP(A448,[1]Table!A:B,2,FALSE)</f>
        <v>P3 W4</v>
      </c>
      <c r="D448" s="69" t="str">
        <f>VLOOKUP(A448,[1]Table!A:D,4,FALSE)</f>
        <v>Period 3</v>
      </c>
      <c r="E448" s="70" t="s">
        <v>47</v>
      </c>
      <c r="F448" s="69">
        <v>0.91666666666666663</v>
      </c>
      <c r="G448" s="69">
        <v>0.15416666666666667</v>
      </c>
      <c r="H448" s="69">
        <v>0.17777777777777778</v>
      </c>
      <c r="I448" s="69">
        <v>0.2298611111111111</v>
      </c>
      <c r="J448" s="11">
        <f t="shared" si="3"/>
        <v>451</v>
      </c>
      <c r="L448" s="72" t="s">
        <v>30</v>
      </c>
      <c r="M448" s="26"/>
      <c r="N448" s="73"/>
    </row>
    <row r="449" spans="1:14">
      <c r="A449" s="67">
        <v>43793</v>
      </c>
      <c r="B449" s="68" t="s">
        <v>31</v>
      </c>
      <c r="C449" s="69" t="str">
        <f>VLOOKUP(A449,[1]Table!A:B,2,FALSE)</f>
        <v>P3 W4</v>
      </c>
      <c r="D449" s="69" t="str">
        <f>VLOOKUP(A449,[1]Table!A:D,4,FALSE)</f>
        <v>Period 3</v>
      </c>
      <c r="E449" s="70" t="s">
        <v>47</v>
      </c>
      <c r="F449" s="69">
        <v>0.91666666666666663</v>
      </c>
      <c r="G449" s="69">
        <v>0.19444444444444445</v>
      </c>
      <c r="H449" s="69">
        <v>0.31111111111111112</v>
      </c>
      <c r="I449" s="69">
        <v>0.26319444444444445</v>
      </c>
      <c r="J449" s="11">
        <f t="shared" si="3"/>
        <v>499</v>
      </c>
      <c r="L449" s="72" t="s">
        <v>32</v>
      </c>
      <c r="M449" s="83" t="s">
        <v>218</v>
      </c>
      <c r="N449" s="73" t="s">
        <v>219</v>
      </c>
    </row>
    <row r="450" spans="1:14">
      <c r="A450" s="78">
        <v>43794</v>
      </c>
      <c r="B450" s="79" t="s">
        <v>14</v>
      </c>
      <c r="C450" s="80" t="str">
        <f>VLOOKUP(A450,[1]Table!A:B,2,FALSE)</f>
        <v>P4 W1</v>
      </c>
      <c r="D450" s="80" t="str">
        <f>VLOOKUP(A450,[1]Table!A:D,4,FALSE)</f>
        <v>Period 4</v>
      </c>
      <c r="E450" s="70" t="s">
        <v>15</v>
      </c>
      <c r="F450" s="69">
        <v>0.91666666666666663</v>
      </c>
      <c r="G450" s="69">
        <v>0.19166666666666668</v>
      </c>
      <c r="H450" s="69">
        <v>0.23125000000000001</v>
      </c>
      <c r="I450" s="69">
        <v>0.27638888888888891</v>
      </c>
      <c r="J450" s="11">
        <f t="shared" si="3"/>
        <v>518.00000000000011</v>
      </c>
      <c r="L450" s="72" t="s">
        <v>16</v>
      </c>
      <c r="M450" s="83" t="s">
        <v>220</v>
      </c>
      <c r="N450" s="73" t="s">
        <v>20</v>
      </c>
    </row>
    <row r="451" spans="1:14">
      <c r="A451" s="67">
        <v>43795</v>
      </c>
      <c r="B451" s="68" t="s">
        <v>17</v>
      </c>
      <c r="C451" s="69" t="str">
        <f>VLOOKUP(A451,[1]Table!A:B,2,FALSE)</f>
        <v>P4 W1</v>
      </c>
      <c r="D451" s="69" t="str">
        <f>VLOOKUP(A451,[1]Table!A:D,4,FALSE)</f>
        <v>Period 4</v>
      </c>
      <c r="E451" s="70" t="s">
        <v>15</v>
      </c>
      <c r="F451" s="69">
        <v>0.91666666666666663</v>
      </c>
      <c r="G451" s="69">
        <v>0.19375000000000001</v>
      </c>
      <c r="H451" s="69">
        <v>0.23819444444444443</v>
      </c>
      <c r="I451" s="69">
        <v>0.2902777777777778</v>
      </c>
      <c r="J451" s="11">
        <f t="shared" si="3"/>
        <v>538</v>
      </c>
      <c r="L451" s="72" t="s">
        <v>18</v>
      </c>
      <c r="M451" s="17" t="s">
        <v>221</v>
      </c>
      <c r="N451" s="81" t="s">
        <v>222</v>
      </c>
    </row>
    <row r="452" spans="1:14">
      <c r="A452" s="67">
        <v>43796</v>
      </c>
      <c r="B452" s="68" t="s">
        <v>21</v>
      </c>
      <c r="C452" s="69" t="str">
        <f>VLOOKUP(A452,[1]Table!A:B,2,FALSE)</f>
        <v>P4 W1</v>
      </c>
      <c r="D452" s="69" t="str">
        <f>VLOOKUP(A452,[1]Table!A:D,4,FALSE)</f>
        <v>Period 4</v>
      </c>
      <c r="E452" s="70" t="s">
        <v>15</v>
      </c>
      <c r="F452" s="69">
        <v>0.91666666666666663</v>
      </c>
      <c r="G452" s="69">
        <v>0.12986111111111112</v>
      </c>
      <c r="H452" s="69">
        <v>0.16527777777777777</v>
      </c>
      <c r="I452" s="69">
        <v>0.2326388888888889</v>
      </c>
      <c r="J452" s="11">
        <f t="shared" si="3"/>
        <v>455.00000000000011</v>
      </c>
      <c r="L452" s="72" t="s">
        <v>22</v>
      </c>
      <c r="M452" s="74"/>
      <c r="N452" s="81"/>
    </row>
    <row r="453" spans="1:14">
      <c r="A453" s="67">
        <v>43797</v>
      </c>
      <c r="B453" s="68" t="s">
        <v>23</v>
      </c>
      <c r="C453" s="69" t="str">
        <f>VLOOKUP(A453,[1]Table!A:B,2,FALSE)</f>
        <v>P4 W1</v>
      </c>
      <c r="D453" s="69" t="str">
        <f>VLOOKUP(A453,[1]Table!A:D,4,FALSE)</f>
        <v>Period 4</v>
      </c>
      <c r="E453" s="70" t="s">
        <v>15</v>
      </c>
      <c r="F453" s="69">
        <v>0.91666666666666663</v>
      </c>
      <c r="G453" s="69">
        <v>0.10833333333333334</v>
      </c>
      <c r="H453" s="69">
        <v>0.14722222222222223</v>
      </c>
      <c r="I453" s="69">
        <v>0.2013888888888889</v>
      </c>
      <c r="J453" s="11">
        <f t="shared" si="3"/>
        <v>410.00000000000011</v>
      </c>
      <c r="L453" s="72" t="s">
        <v>24</v>
      </c>
      <c r="M453" s="73"/>
      <c r="N453" s="73"/>
    </row>
    <row r="454" spans="1:14">
      <c r="A454" s="67">
        <v>43798</v>
      </c>
      <c r="B454" s="68" t="s">
        <v>25</v>
      </c>
      <c r="C454" s="69" t="str">
        <f>VLOOKUP(A454,[1]Table!A:B,2,FALSE)</f>
        <v>P4 W1</v>
      </c>
      <c r="D454" s="69" t="str">
        <f>VLOOKUP(A454,[1]Table!A:D,4,FALSE)</f>
        <v>Period 4</v>
      </c>
      <c r="E454" s="70" t="s">
        <v>15</v>
      </c>
      <c r="F454" s="69">
        <v>0.91666666666666663</v>
      </c>
      <c r="G454" s="69">
        <v>0.17152777777777778</v>
      </c>
      <c r="H454" s="69">
        <v>0.1986111111111111</v>
      </c>
      <c r="I454" s="69">
        <v>0.26944444444444443</v>
      </c>
      <c r="J454" s="11">
        <f t="shared" si="3"/>
        <v>508.00000000000011</v>
      </c>
      <c r="L454" s="72" t="s">
        <v>26</v>
      </c>
      <c r="M454" s="74"/>
      <c r="N454" s="81"/>
    </row>
    <row r="455" spans="1:14">
      <c r="A455" s="67">
        <v>43799</v>
      </c>
      <c r="B455" s="68" t="s">
        <v>29</v>
      </c>
      <c r="C455" s="69" t="str">
        <f>VLOOKUP(A455,[1]Table!A:B,2,FALSE)</f>
        <v>P4 W1</v>
      </c>
      <c r="D455" s="69" t="str">
        <f>VLOOKUP(A455,[1]Table!A:D,4,FALSE)</f>
        <v>Period 4</v>
      </c>
      <c r="E455" s="70" t="s">
        <v>15</v>
      </c>
      <c r="F455" s="69">
        <v>0.91666666666666663</v>
      </c>
      <c r="G455" s="69">
        <v>0.14166666666666666</v>
      </c>
      <c r="H455" s="69">
        <v>0.16041666666666668</v>
      </c>
      <c r="I455" s="69">
        <v>0.25208333333333333</v>
      </c>
      <c r="J455" s="11">
        <f t="shared" si="3"/>
        <v>483.00000000000006</v>
      </c>
      <c r="L455" s="72" t="s">
        <v>30</v>
      </c>
      <c r="M455" s="74"/>
      <c r="N455" s="73"/>
    </row>
    <row r="456" spans="1:14">
      <c r="A456" s="67">
        <v>43800</v>
      </c>
      <c r="B456" s="68" t="s">
        <v>31</v>
      </c>
      <c r="C456" s="69" t="str">
        <f>VLOOKUP(A456,[1]Table!A:B,2,FALSE)</f>
        <v>P4 W1</v>
      </c>
      <c r="D456" s="69" t="str">
        <f>VLOOKUP(A456,[1]Table!A:D,4,FALSE)</f>
        <v>Period 4</v>
      </c>
      <c r="E456" s="70" t="s">
        <v>15</v>
      </c>
      <c r="F456" s="69">
        <v>0.91666666666666663</v>
      </c>
      <c r="G456" s="69">
        <v>0.18888888888888888</v>
      </c>
      <c r="H456" s="69">
        <v>0.21249999999999999</v>
      </c>
      <c r="I456" s="69">
        <v>0.32777777777777778</v>
      </c>
      <c r="J456" s="11">
        <f t="shared" si="3"/>
        <v>592.00000000000011</v>
      </c>
      <c r="L456" s="72" t="s">
        <v>32</v>
      </c>
      <c r="M456" s="17" t="s">
        <v>223</v>
      </c>
      <c r="N456" s="73" t="s">
        <v>224</v>
      </c>
    </row>
    <row r="457" spans="1:14">
      <c r="A457" s="67">
        <v>43801</v>
      </c>
      <c r="B457" s="68" t="s">
        <v>14</v>
      </c>
      <c r="C457" s="69" t="str">
        <f>VLOOKUP(A457,[1]Table!A:B,2,FALSE)</f>
        <v>P4 W2</v>
      </c>
      <c r="D457" s="69" t="str">
        <f>VLOOKUP(A457,[1]Table!A:D,4,FALSE)</f>
        <v>Period 4</v>
      </c>
      <c r="E457" s="70" t="s">
        <v>33</v>
      </c>
      <c r="F457" s="69">
        <v>0.91666666666666663</v>
      </c>
      <c r="G457" s="69">
        <v>0.14583333333333334</v>
      </c>
      <c r="H457" s="69">
        <v>0.17708333333333334</v>
      </c>
      <c r="I457" s="69">
        <v>0.25624999999999998</v>
      </c>
      <c r="J457" s="11">
        <f t="shared" si="3"/>
        <v>489</v>
      </c>
      <c r="L457" s="72" t="s">
        <v>16</v>
      </c>
      <c r="M457" s="74"/>
      <c r="N457" s="73"/>
    </row>
    <row r="458" spans="1:14">
      <c r="A458" s="67">
        <v>43802</v>
      </c>
      <c r="B458" s="68" t="s">
        <v>17</v>
      </c>
      <c r="C458" s="69" t="str">
        <f>VLOOKUP(A458,[1]Table!A:B,2,FALSE)</f>
        <v>P4 W2</v>
      </c>
      <c r="D458" s="69" t="str">
        <f>VLOOKUP(A458,[1]Table!A:D,4,FALSE)</f>
        <v>Period 4</v>
      </c>
      <c r="E458" s="70" t="s">
        <v>33</v>
      </c>
      <c r="F458" s="69">
        <v>0.91666666666666663</v>
      </c>
      <c r="G458" s="69">
        <v>0.26458333333333334</v>
      </c>
      <c r="H458" s="69">
        <v>0.31874999999999998</v>
      </c>
      <c r="I458" s="69">
        <v>0.37013888888888891</v>
      </c>
      <c r="J458" s="11">
        <f t="shared" si="3"/>
        <v>653.00000000000011</v>
      </c>
      <c r="L458" s="72" t="s">
        <v>18</v>
      </c>
      <c r="M458" s="74" t="s">
        <v>225</v>
      </c>
      <c r="N458" s="73" t="s">
        <v>226</v>
      </c>
    </row>
    <row r="459" spans="1:14">
      <c r="A459" s="67">
        <v>43803</v>
      </c>
      <c r="B459" s="68" t="s">
        <v>21</v>
      </c>
      <c r="C459" s="69" t="str">
        <f>VLOOKUP(A459,[1]Table!A:B,2,FALSE)</f>
        <v>P4 W2</v>
      </c>
      <c r="D459" s="69" t="str">
        <f>VLOOKUP(A459,[1]Table!A:D,4,FALSE)</f>
        <v>Period 4</v>
      </c>
      <c r="E459" s="70" t="s">
        <v>33</v>
      </c>
      <c r="F459" s="69">
        <v>0.91666666666666663</v>
      </c>
      <c r="G459" s="69">
        <v>0.23958333333333334</v>
      </c>
      <c r="H459" s="69">
        <v>0.2902777777777778</v>
      </c>
      <c r="I459" s="69">
        <v>0.34375</v>
      </c>
      <c r="J459" s="11">
        <f t="shared" si="3"/>
        <v>615</v>
      </c>
      <c r="L459" s="72" t="s">
        <v>22</v>
      </c>
      <c r="M459" s="74" t="s">
        <v>225</v>
      </c>
      <c r="N459" s="73" t="s">
        <v>226</v>
      </c>
    </row>
    <row r="460" spans="1:14">
      <c r="A460" s="67">
        <v>43804</v>
      </c>
      <c r="B460" s="68" t="s">
        <v>23</v>
      </c>
      <c r="C460" s="69" t="str">
        <f>VLOOKUP(A460,[1]Table!A:B,2,FALSE)</f>
        <v>P4 W2</v>
      </c>
      <c r="D460" s="69" t="str">
        <f>VLOOKUP(A460,[1]Table!A:D,4,FALSE)</f>
        <v>Period 4</v>
      </c>
      <c r="E460" s="70" t="s">
        <v>33</v>
      </c>
      <c r="F460" s="69">
        <v>0.91666666666666663</v>
      </c>
      <c r="G460" s="69">
        <v>0.1736111111111111</v>
      </c>
      <c r="H460" s="69">
        <v>0.26180555555555557</v>
      </c>
      <c r="I460" s="69">
        <v>0.27430555555555558</v>
      </c>
      <c r="J460" s="11">
        <f t="shared" si="3"/>
        <v>515.00000000000011</v>
      </c>
      <c r="L460" s="72" t="s">
        <v>24</v>
      </c>
      <c r="M460" s="74"/>
      <c r="N460" s="81"/>
    </row>
    <row r="461" spans="1:14">
      <c r="A461" s="67">
        <v>43805</v>
      </c>
      <c r="B461" s="68" t="s">
        <v>25</v>
      </c>
      <c r="C461" s="69" t="str">
        <f>VLOOKUP(A461,[1]Table!A:B,2,FALSE)</f>
        <v>P4 W2</v>
      </c>
      <c r="D461" s="69" t="str">
        <f>VLOOKUP(A461,[1]Table!A:D,4,FALSE)</f>
        <v>Period 4</v>
      </c>
      <c r="E461" s="70" t="s">
        <v>33</v>
      </c>
      <c r="F461" s="69">
        <v>0.91666666666666663</v>
      </c>
      <c r="G461" s="69">
        <v>0.18472222222222223</v>
      </c>
      <c r="H461" s="69">
        <v>0.23125000000000001</v>
      </c>
      <c r="I461" s="69">
        <v>0.28194444444444444</v>
      </c>
      <c r="J461" s="11">
        <f t="shared" si="3"/>
        <v>526</v>
      </c>
      <c r="L461" s="72" t="s">
        <v>26</v>
      </c>
      <c r="M461" s="74"/>
      <c r="N461" s="81"/>
    </row>
    <row r="462" spans="1:14">
      <c r="A462" s="67">
        <v>43806</v>
      </c>
      <c r="B462" s="68" t="s">
        <v>29</v>
      </c>
      <c r="C462" s="69" t="str">
        <f>VLOOKUP(A462,[1]Table!A:B,2,FALSE)</f>
        <v>P4 W2</v>
      </c>
      <c r="D462" s="69" t="str">
        <f>VLOOKUP(A462,[1]Table!A:D,4,FALSE)</f>
        <v>Period 4</v>
      </c>
      <c r="E462" s="70" t="s">
        <v>33</v>
      </c>
      <c r="F462" s="69">
        <v>0.91666666666666663</v>
      </c>
      <c r="G462" s="69">
        <v>0.16458333333333333</v>
      </c>
      <c r="H462" s="69">
        <v>0.18611111111111112</v>
      </c>
      <c r="I462" s="69">
        <v>0.28125</v>
      </c>
      <c r="J462" s="11">
        <f t="shared" si="3"/>
        <v>525</v>
      </c>
      <c r="L462" s="72" t="s">
        <v>30</v>
      </c>
      <c r="M462" s="74"/>
      <c r="N462" s="81"/>
    </row>
    <row r="463" spans="1:14">
      <c r="A463" s="67">
        <v>43807</v>
      </c>
      <c r="B463" s="68" t="s">
        <v>31</v>
      </c>
      <c r="C463" s="69" t="str">
        <f>VLOOKUP(A463,[1]Table!A:B,2,FALSE)</f>
        <v>P4 W2</v>
      </c>
      <c r="D463" s="69" t="str">
        <f>VLOOKUP(A463,[1]Table!A:D,4,FALSE)</f>
        <v>Period 4</v>
      </c>
      <c r="E463" s="70" t="s">
        <v>33</v>
      </c>
      <c r="F463" s="69">
        <v>0.91666666666666663</v>
      </c>
      <c r="G463" s="69">
        <v>0.14930555555555555</v>
      </c>
      <c r="H463" s="69">
        <v>0.18124999999999999</v>
      </c>
      <c r="I463" s="69">
        <v>0.25</v>
      </c>
      <c r="J463" s="11">
        <f t="shared" si="3"/>
        <v>480</v>
      </c>
      <c r="L463" s="72" t="s">
        <v>32</v>
      </c>
      <c r="M463" s="92"/>
      <c r="N463" s="73"/>
    </row>
    <row r="464" spans="1:14">
      <c r="A464" s="67">
        <v>43808</v>
      </c>
      <c r="B464" s="68" t="s">
        <v>14</v>
      </c>
      <c r="C464" s="69" t="str">
        <f>VLOOKUP(A464,[1]Table!A:B,2,FALSE)</f>
        <v>P4 W3</v>
      </c>
      <c r="D464" s="69" t="str">
        <f>VLOOKUP(A464,[1]Table!A:D,4,FALSE)</f>
        <v>Period 4</v>
      </c>
      <c r="E464" s="70" t="s">
        <v>39</v>
      </c>
      <c r="F464" s="69">
        <v>0.91666666666666663</v>
      </c>
      <c r="G464" s="69">
        <v>0.13680555555555557</v>
      </c>
      <c r="H464" s="69">
        <v>0.17222222222222222</v>
      </c>
      <c r="I464" s="69">
        <v>0.2298611111111111</v>
      </c>
      <c r="J464" s="11">
        <f t="shared" si="3"/>
        <v>451</v>
      </c>
      <c r="L464" s="72" t="s">
        <v>16</v>
      </c>
      <c r="M464" s="73"/>
      <c r="N464" s="73"/>
    </row>
    <row r="465" spans="1:14">
      <c r="A465" s="67">
        <v>43809</v>
      </c>
      <c r="B465" s="68" t="s">
        <v>17</v>
      </c>
      <c r="C465" s="69" t="str">
        <f>VLOOKUP(A465,[1]Table!A:B,2,FALSE)</f>
        <v>P4 W3</v>
      </c>
      <c r="D465" s="69" t="str">
        <f>VLOOKUP(A465,[1]Table!A:D,4,FALSE)</f>
        <v>Period 4</v>
      </c>
      <c r="E465" s="70" t="s">
        <v>39</v>
      </c>
      <c r="F465" s="69">
        <v>0.91666666666666663</v>
      </c>
      <c r="G465" s="69">
        <v>0.19930555555555557</v>
      </c>
      <c r="H465" s="69">
        <v>0.24722222222222223</v>
      </c>
      <c r="I465" s="69">
        <v>0.3125</v>
      </c>
      <c r="J465" s="11">
        <f t="shared" si="3"/>
        <v>570</v>
      </c>
      <c r="L465" s="72" t="s">
        <v>18</v>
      </c>
      <c r="M465" s="73"/>
      <c r="N465" s="93"/>
    </row>
    <row r="466" spans="1:14">
      <c r="A466" s="67">
        <v>43810</v>
      </c>
      <c r="B466" s="68" t="s">
        <v>21</v>
      </c>
      <c r="C466" s="69" t="str">
        <f>VLOOKUP(A466,[1]Table!A:B,2,FALSE)</f>
        <v>P4 W3</v>
      </c>
      <c r="D466" s="69" t="str">
        <f>VLOOKUP(A466,[1]Table!A:D,4,FALSE)</f>
        <v>Period 4</v>
      </c>
      <c r="E466" s="70" t="s">
        <v>39</v>
      </c>
      <c r="F466" s="69">
        <v>0.91666666666666663</v>
      </c>
      <c r="G466" s="69">
        <v>0.15347222222222223</v>
      </c>
      <c r="H466" s="69">
        <v>0.21249999999999999</v>
      </c>
      <c r="I466" s="69">
        <v>0.26597222222222222</v>
      </c>
      <c r="J466" s="11">
        <f>IF(I465 &gt; 0,(I465-F466+(I465&lt;F466))*24*60)</f>
        <v>570</v>
      </c>
      <c r="L466" s="72" t="s">
        <v>22</v>
      </c>
      <c r="M466" s="73"/>
      <c r="N466" s="81"/>
    </row>
    <row r="467" spans="1:14">
      <c r="A467" s="67">
        <v>43811</v>
      </c>
      <c r="B467" s="68" t="s">
        <v>23</v>
      </c>
      <c r="C467" s="69" t="str">
        <f>VLOOKUP(A467,[1]Table!A:B,2,FALSE)</f>
        <v>P4 W3</v>
      </c>
      <c r="D467" s="69" t="str">
        <f>VLOOKUP(A467,[1]Table!A:D,4,FALSE)</f>
        <v>Period 4</v>
      </c>
      <c r="E467" s="70" t="s">
        <v>39</v>
      </c>
      <c r="F467" s="69">
        <v>0.91666666666666663</v>
      </c>
      <c r="G467" s="69">
        <v>0.14444444444444443</v>
      </c>
      <c r="H467" s="69">
        <v>0.19097222222222221</v>
      </c>
      <c r="I467" s="69">
        <v>0.24583333333333332</v>
      </c>
      <c r="J467" s="11">
        <f t="shared" ref="J467:J553" si="4">IF(I467 &gt; 0,(I467-F467+(I467&lt;F467))*24*60)</f>
        <v>474.00000000000006</v>
      </c>
      <c r="L467" s="72" t="s">
        <v>24</v>
      </c>
      <c r="M467" s="73"/>
      <c r="N467" s="81"/>
    </row>
    <row r="468" spans="1:14">
      <c r="A468" s="67">
        <v>43812</v>
      </c>
      <c r="B468" s="68" t="s">
        <v>25</v>
      </c>
      <c r="C468" s="69" t="str">
        <f>VLOOKUP(A468,[1]Table!A:B,2,FALSE)</f>
        <v>P4 W3</v>
      </c>
      <c r="D468" s="69" t="str">
        <f>VLOOKUP(A468,[1]Table!A:D,4,FALSE)</f>
        <v>Period 4</v>
      </c>
      <c r="E468" s="70" t="s">
        <v>39</v>
      </c>
      <c r="F468" s="69">
        <v>0.91666666666666663</v>
      </c>
      <c r="G468" s="69">
        <v>0.1986111111111111</v>
      </c>
      <c r="H468" s="69">
        <v>0.24444444444444444</v>
      </c>
      <c r="I468" s="69">
        <v>0.30625000000000002</v>
      </c>
      <c r="J468" s="11">
        <f t="shared" si="4"/>
        <v>561.00000000000011</v>
      </c>
      <c r="L468" s="72" t="s">
        <v>26</v>
      </c>
      <c r="M468" s="74"/>
      <c r="N468" s="81"/>
    </row>
    <row r="469" spans="1:14">
      <c r="A469" s="67">
        <v>43813</v>
      </c>
      <c r="B469" s="68" t="s">
        <v>29</v>
      </c>
      <c r="C469" s="69" t="str">
        <f>VLOOKUP(A469,[1]Table!A:B,2,FALSE)</f>
        <v>P4 W3</v>
      </c>
      <c r="D469" s="69" t="str">
        <f>VLOOKUP(A469,[1]Table!A:D,4,FALSE)</f>
        <v>Period 4</v>
      </c>
      <c r="E469" s="70" t="s">
        <v>39</v>
      </c>
      <c r="F469" s="69">
        <v>0.91666666666666663</v>
      </c>
      <c r="G469" s="69">
        <v>8.4027777777777785E-2</v>
      </c>
      <c r="H469" s="69">
        <v>9.930555555555555E-2</v>
      </c>
      <c r="I469" s="69">
        <v>0.19444444444444445</v>
      </c>
      <c r="J469" s="11">
        <f t="shared" si="4"/>
        <v>400</v>
      </c>
      <c r="L469" s="72" t="s">
        <v>30</v>
      </c>
      <c r="M469" s="91"/>
      <c r="N469" s="81"/>
    </row>
    <row r="470" spans="1:14">
      <c r="A470" s="67">
        <v>43814</v>
      </c>
      <c r="B470" s="68" t="s">
        <v>31</v>
      </c>
      <c r="C470" s="69" t="str">
        <f>VLOOKUP(A470,[1]Table!A:B,2,FALSE)</f>
        <v>P4 W3</v>
      </c>
      <c r="D470" s="69" t="str">
        <f>VLOOKUP(A470,[1]Table!A:D,4,FALSE)</f>
        <v>Period 4</v>
      </c>
      <c r="E470" s="70" t="s">
        <v>39</v>
      </c>
      <c r="F470" s="69">
        <v>0.91666666666666663</v>
      </c>
      <c r="G470" s="69">
        <v>0.15694444444444444</v>
      </c>
      <c r="H470" s="69">
        <v>0.19097222222222221</v>
      </c>
      <c r="I470" s="69">
        <v>0.27777777777777779</v>
      </c>
      <c r="J470" s="11">
        <f t="shared" si="4"/>
        <v>520.00000000000011</v>
      </c>
      <c r="L470" s="72" t="s">
        <v>32</v>
      </c>
      <c r="M470" s="73"/>
      <c r="N470" s="73"/>
    </row>
    <row r="471" spans="1:14">
      <c r="A471" s="67">
        <v>43815</v>
      </c>
      <c r="B471" s="68" t="s">
        <v>14</v>
      </c>
      <c r="C471" s="69" t="str">
        <f>VLOOKUP(A471,[1]Table!A:B,2,FALSE)</f>
        <v>P4 W4</v>
      </c>
      <c r="D471" s="69" t="str">
        <f>VLOOKUP(A471,[1]Table!A:D,4,FALSE)</f>
        <v>Period 4</v>
      </c>
      <c r="E471" s="70" t="s">
        <v>47</v>
      </c>
      <c r="F471" s="69">
        <v>0.91666666666666663</v>
      </c>
      <c r="G471" s="69">
        <v>0.13541666666666666</v>
      </c>
      <c r="H471" s="69">
        <v>0.16666666666666666</v>
      </c>
      <c r="I471" s="69">
        <v>0.2326388888888889</v>
      </c>
      <c r="J471" s="11">
        <f t="shared" si="4"/>
        <v>455.00000000000011</v>
      </c>
      <c r="L471" s="72" t="s">
        <v>16</v>
      </c>
      <c r="M471" s="74"/>
      <c r="N471" s="73"/>
    </row>
    <row r="472" spans="1:14">
      <c r="A472" s="67">
        <v>43816</v>
      </c>
      <c r="B472" s="68" t="s">
        <v>17</v>
      </c>
      <c r="C472" s="69" t="str">
        <f>VLOOKUP(A472,[1]Table!A:B,2,FALSE)</f>
        <v>P4 W4</v>
      </c>
      <c r="D472" s="69" t="str">
        <f>VLOOKUP(A472,[1]Table!A:D,4,FALSE)</f>
        <v>Period 4</v>
      </c>
      <c r="E472" s="70" t="s">
        <v>47</v>
      </c>
      <c r="F472" s="69">
        <v>0.91666666666666663</v>
      </c>
      <c r="G472" s="69">
        <v>0.22430555555555556</v>
      </c>
      <c r="H472" s="69">
        <v>0.27500000000000002</v>
      </c>
      <c r="I472" s="69">
        <v>0.3263888888888889</v>
      </c>
      <c r="J472" s="11">
        <f t="shared" si="4"/>
        <v>590.00000000000011</v>
      </c>
      <c r="L472" s="72" t="s">
        <v>18</v>
      </c>
      <c r="M472" s="17" t="s">
        <v>227</v>
      </c>
      <c r="N472" s="81"/>
    </row>
    <row r="473" spans="1:14">
      <c r="A473" s="67">
        <v>43817</v>
      </c>
      <c r="B473" s="68" t="s">
        <v>21</v>
      </c>
      <c r="C473" s="69" t="str">
        <f>VLOOKUP(A473,[1]Table!A:B,2,FALSE)</f>
        <v>P4 W4</v>
      </c>
      <c r="D473" s="69" t="str">
        <f>VLOOKUP(A473,[1]Table!A:D,4,FALSE)</f>
        <v>Period 4</v>
      </c>
      <c r="E473" s="70" t="s">
        <v>47</v>
      </c>
      <c r="F473" s="69">
        <v>0.91666666666666663</v>
      </c>
      <c r="G473" s="69">
        <v>0.20347222222222222</v>
      </c>
      <c r="H473" s="69">
        <v>0.25208333333333333</v>
      </c>
      <c r="I473" s="69">
        <v>0.31041666666666667</v>
      </c>
      <c r="J473" s="11">
        <f t="shared" si="4"/>
        <v>567.00000000000011</v>
      </c>
      <c r="L473" s="72" t="s">
        <v>22</v>
      </c>
      <c r="M473" s="17" t="s">
        <v>228</v>
      </c>
      <c r="N473" s="73"/>
    </row>
    <row r="474" spans="1:14">
      <c r="A474" s="67">
        <v>43818</v>
      </c>
      <c r="B474" s="68" t="s">
        <v>23</v>
      </c>
      <c r="C474" s="69" t="str">
        <f>VLOOKUP(A474,[1]Table!A:B,2,FALSE)</f>
        <v>P4 W4</v>
      </c>
      <c r="D474" s="69" t="str">
        <f>VLOOKUP(A474,[1]Table!A:D,4,FALSE)</f>
        <v>Period 4</v>
      </c>
      <c r="E474" s="70" t="s">
        <v>47</v>
      </c>
      <c r="F474" s="69">
        <v>0.91666666666666663</v>
      </c>
      <c r="G474" s="69">
        <v>0.15833333333333333</v>
      </c>
      <c r="H474" s="69">
        <v>0.20694444444444443</v>
      </c>
      <c r="I474" s="69">
        <v>0.26805555555555555</v>
      </c>
      <c r="J474" s="11">
        <f t="shared" si="4"/>
        <v>506.00000000000011</v>
      </c>
      <c r="L474" s="72" t="s">
        <v>24</v>
      </c>
      <c r="M474" s="74"/>
      <c r="N474" s="73"/>
    </row>
    <row r="475" spans="1:14">
      <c r="A475" s="67">
        <v>43819</v>
      </c>
      <c r="B475" s="68" t="s">
        <v>25</v>
      </c>
      <c r="C475" s="69" t="str">
        <f>VLOOKUP(A475,[1]Table!A:B,2,FALSE)</f>
        <v>P4 W4</v>
      </c>
      <c r="D475" s="69" t="str">
        <f>VLOOKUP(A475,[1]Table!A:D,4,FALSE)</f>
        <v>Period 4</v>
      </c>
      <c r="E475" s="70" t="s">
        <v>47</v>
      </c>
      <c r="F475" s="69">
        <v>0.91666666666666663</v>
      </c>
      <c r="G475" s="69">
        <v>0.16666666666666666</v>
      </c>
      <c r="H475" s="69">
        <v>0.21666666666666667</v>
      </c>
      <c r="I475" s="69">
        <v>0.27569444444444446</v>
      </c>
      <c r="J475" s="11">
        <f t="shared" si="4"/>
        <v>517</v>
      </c>
      <c r="L475" s="72" t="s">
        <v>26</v>
      </c>
      <c r="M475" s="73"/>
      <c r="N475" s="81"/>
    </row>
    <row r="476" spans="1:14">
      <c r="A476" s="67">
        <v>43820</v>
      </c>
      <c r="B476" s="68" t="s">
        <v>29</v>
      </c>
      <c r="C476" s="69" t="str">
        <f>VLOOKUP(A476,[1]Table!A:B,2,FALSE)</f>
        <v>P4 W4</v>
      </c>
      <c r="D476" s="69" t="str">
        <f>VLOOKUP(A476,[1]Table!A:D,4,FALSE)</f>
        <v>Period 4</v>
      </c>
      <c r="E476" s="70" t="s">
        <v>47</v>
      </c>
      <c r="F476" s="69">
        <v>0.91666666666666663</v>
      </c>
      <c r="G476" s="69">
        <v>0.15972222222222221</v>
      </c>
      <c r="H476" s="69">
        <v>0.18333333333333332</v>
      </c>
      <c r="I476" s="69">
        <v>0.2361111111111111</v>
      </c>
      <c r="J476" s="11">
        <f t="shared" si="4"/>
        <v>459.99999999999994</v>
      </c>
      <c r="L476" s="72" t="s">
        <v>30</v>
      </c>
      <c r="M476" s="73"/>
      <c r="N476" s="81"/>
    </row>
    <row r="477" spans="1:14">
      <c r="A477" s="67">
        <v>43821</v>
      </c>
      <c r="B477" s="68" t="s">
        <v>31</v>
      </c>
      <c r="C477" s="69" t="str">
        <f>VLOOKUP(A477,[1]Table!A:B,2,FALSE)</f>
        <v>P4 W4</v>
      </c>
      <c r="D477" s="69" t="str">
        <f>VLOOKUP(A477,[1]Table!A:D,4,FALSE)</f>
        <v>Period 4</v>
      </c>
      <c r="E477" s="70" t="s">
        <v>47</v>
      </c>
      <c r="F477" s="69">
        <v>0.91666666666666663</v>
      </c>
      <c r="G477" s="69">
        <v>0.1875</v>
      </c>
      <c r="H477" s="69">
        <v>0.22361111111111112</v>
      </c>
      <c r="I477" s="69">
        <v>0.2722222222222222</v>
      </c>
      <c r="J477" s="11">
        <f t="shared" si="4"/>
        <v>512.00000000000011</v>
      </c>
      <c r="L477" s="72" t="s">
        <v>32</v>
      </c>
      <c r="M477" s="73"/>
      <c r="N477" s="81"/>
    </row>
    <row r="478" spans="1:14">
      <c r="A478" s="78">
        <v>43822</v>
      </c>
      <c r="B478" s="79" t="s">
        <v>14</v>
      </c>
      <c r="C478" s="80" t="str">
        <f>VLOOKUP(A478,[1]Table!A:B,2,FALSE)</f>
        <v>P5 W1</v>
      </c>
      <c r="D478" s="80" t="str">
        <f>VLOOKUP(A478,[1]Table!A:D,4,FALSE)</f>
        <v>Period 5</v>
      </c>
      <c r="E478" s="70" t="s">
        <v>15</v>
      </c>
      <c r="F478" s="69">
        <v>0.91666666666666663</v>
      </c>
      <c r="G478" s="69">
        <v>0.11805555555555555</v>
      </c>
      <c r="H478" s="69">
        <v>0.16666666666666666</v>
      </c>
      <c r="I478" s="69">
        <v>0.22361111111111112</v>
      </c>
      <c r="J478" s="11">
        <f t="shared" si="4"/>
        <v>442</v>
      </c>
      <c r="L478" s="72" t="s">
        <v>16</v>
      </c>
      <c r="M478" s="73"/>
      <c r="N478" s="81"/>
    </row>
    <row r="479" spans="1:14">
      <c r="A479" s="67">
        <v>43823</v>
      </c>
      <c r="B479" s="68" t="s">
        <v>17</v>
      </c>
      <c r="C479" s="69" t="str">
        <f>VLOOKUP(A479,[1]Table!A:B,2,FALSE)</f>
        <v>P5 W1</v>
      </c>
      <c r="D479" s="69" t="str">
        <f>VLOOKUP(A479,[1]Table!A:D,4,FALSE)</f>
        <v>Period 5</v>
      </c>
      <c r="E479" s="70" t="s">
        <v>15</v>
      </c>
      <c r="F479" s="69">
        <v>0.91666666666666663</v>
      </c>
      <c r="G479" s="69">
        <v>8.611111111111111E-2</v>
      </c>
      <c r="H479" s="69">
        <v>0.1361111111111111</v>
      </c>
      <c r="I479" s="69">
        <v>0.21180555555555555</v>
      </c>
      <c r="J479" s="11">
        <f t="shared" si="4"/>
        <v>425.00000000000011</v>
      </c>
      <c r="L479" s="72" t="s">
        <v>18</v>
      </c>
      <c r="M479" s="73"/>
      <c r="N479" s="73"/>
    </row>
    <row r="480" spans="1:14">
      <c r="A480" s="67">
        <v>43824</v>
      </c>
      <c r="B480" s="68" t="s">
        <v>21</v>
      </c>
      <c r="C480" s="69" t="str">
        <f>VLOOKUP(A480,[1]Table!A:B,2,FALSE)</f>
        <v>P5 W1</v>
      </c>
      <c r="D480" s="69" t="str">
        <f>VLOOKUP(A480,[1]Table!A:D,4,FALSE)</f>
        <v>Period 5</v>
      </c>
      <c r="E480" s="70" t="s">
        <v>15</v>
      </c>
      <c r="F480" s="69">
        <v>0.91666666666666663</v>
      </c>
      <c r="G480" s="69">
        <v>0.12152777777777778</v>
      </c>
      <c r="H480" s="69">
        <v>0.13541666666666666</v>
      </c>
      <c r="I480" s="69">
        <v>0.22222222222222221</v>
      </c>
      <c r="J480" s="11">
        <f t="shared" si="4"/>
        <v>440.00000000000006</v>
      </c>
      <c r="L480" s="72" t="s">
        <v>22</v>
      </c>
      <c r="M480" s="73"/>
      <c r="N480" s="73"/>
    </row>
    <row r="481" spans="1:14">
      <c r="A481" s="67">
        <v>43825</v>
      </c>
      <c r="B481" s="68" t="s">
        <v>23</v>
      </c>
      <c r="C481" s="69" t="str">
        <f>VLOOKUP(A481,[1]Table!A:B,2,FALSE)</f>
        <v>P5 W1</v>
      </c>
      <c r="D481" s="69" t="str">
        <f>VLOOKUP(A481,[1]Table!A:D,4,FALSE)</f>
        <v>Period 5</v>
      </c>
      <c r="E481" s="70" t="s">
        <v>15</v>
      </c>
      <c r="F481" s="69">
        <v>0.91666666666666663</v>
      </c>
      <c r="G481" s="69">
        <v>0.10138888888888889</v>
      </c>
      <c r="H481" s="69">
        <v>0.12430555555555556</v>
      </c>
      <c r="I481" s="69">
        <v>0.20555555555555555</v>
      </c>
      <c r="J481" s="11">
        <f t="shared" si="4"/>
        <v>416.00000000000011</v>
      </c>
      <c r="L481" s="72" t="s">
        <v>24</v>
      </c>
      <c r="M481" s="74"/>
      <c r="N481" s="81"/>
    </row>
    <row r="482" spans="1:14">
      <c r="A482" s="67">
        <v>43826</v>
      </c>
      <c r="B482" s="68" t="s">
        <v>25</v>
      </c>
      <c r="C482" s="69" t="str">
        <f>VLOOKUP(A482,[1]Table!A:B,2,FALSE)</f>
        <v>P5 W1</v>
      </c>
      <c r="D482" s="69" t="str">
        <f>VLOOKUP(A482,[1]Table!A:D,4,FALSE)</f>
        <v>Period 5</v>
      </c>
      <c r="E482" s="70" t="s">
        <v>15</v>
      </c>
      <c r="F482" s="69">
        <v>0.91666666666666663</v>
      </c>
      <c r="G482" s="69">
        <v>0.10694444444444444</v>
      </c>
      <c r="H482" s="69">
        <v>0.1423611111111111</v>
      </c>
      <c r="I482" s="69">
        <v>0.21319444444444444</v>
      </c>
      <c r="J482" s="11">
        <f t="shared" si="4"/>
        <v>427.00000000000006</v>
      </c>
      <c r="L482" s="72" t="s">
        <v>26</v>
      </c>
      <c r="M482" s="82"/>
      <c r="N482" s="73"/>
    </row>
    <row r="483" spans="1:14">
      <c r="A483" s="67">
        <v>43827</v>
      </c>
      <c r="B483" s="68" t="s">
        <v>29</v>
      </c>
      <c r="C483" s="69" t="str">
        <f>VLOOKUP(A483,[1]Table!A:B,2,FALSE)</f>
        <v>P5 W1</v>
      </c>
      <c r="D483" s="69" t="str">
        <f>VLOOKUP(A483,[1]Table!A:D,4,FALSE)</f>
        <v>Period 5</v>
      </c>
      <c r="E483" s="70" t="s">
        <v>15</v>
      </c>
      <c r="F483" s="69">
        <v>0.91666666666666663</v>
      </c>
      <c r="G483" s="69">
        <v>7.8472222222222221E-2</v>
      </c>
      <c r="H483" s="69">
        <v>9.3055555555555558E-2</v>
      </c>
      <c r="I483" s="69">
        <v>0.1763888888888889</v>
      </c>
      <c r="J483" s="11">
        <f t="shared" si="4"/>
        <v>374.00000000000011</v>
      </c>
      <c r="L483" s="72" t="s">
        <v>30</v>
      </c>
      <c r="M483" s="82"/>
      <c r="N483" s="81"/>
    </row>
    <row r="484" spans="1:14">
      <c r="A484" s="67">
        <v>43828</v>
      </c>
      <c r="B484" s="68" t="s">
        <v>31</v>
      </c>
      <c r="C484" s="69" t="str">
        <f>VLOOKUP(A484,[1]Table!A:B,2,FALSE)</f>
        <v>P5 W1</v>
      </c>
      <c r="D484" s="69" t="str">
        <f>VLOOKUP(A484,[1]Table!A:D,4,FALSE)</f>
        <v>Period 5</v>
      </c>
      <c r="E484" s="70" t="s">
        <v>15</v>
      </c>
      <c r="F484" s="69">
        <v>0.91666666666666663</v>
      </c>
      <c r="G484" s="69">
        <v>0.14861111111111111</v>
      </c>
      <c r="H484" s="69">
        <v>0.23402777777777778</v>
      </c>
      <c r="I484" s="69">
        <v>0.2361111111111111</v>
      </c>
      <c r="J484" s="11">
        <f t="shared" si="4"/>
        <v>459.99999999999994</v>
      </c>
      <c r="L484" s="72" t="s">
        <v>32</v>
      </c>
      <c r="M484" s="74"/>
      <c r="N484" s="94"/>
    </row>
    <row r="485" spans="1:14">
      <c r="A485" s="67">
        <v>43829</v>
      </c>
      <c r="B485" s="68" t="s">
        <v>14</v>
      </c>
      <c r="C485" s="69" t="str">
        <f>VLOOKUP(A485,[1]Table!A:B,2,FALSE)</f>
        <v>P5 W2</v>
      </c>
      <c r="D485" s="69" t="str">
        <f>VLOOKUP(A485,[1]Table!A:D,4,FALSE)</f>
        <v>Period 5</v>
      </c>
      <c r="E485" s="70" t="s">
        <v>33</v>
      </c>
      <c r="F485" s="69">
        <v>0.91666666666666663</v>
      </c>
      <c r="G485" s="69">
        <v>8.4722222222222227E-2</v>
      </c>
      <c r="H485" s="69">
        <v>0.12916666666666668</v>
      </c>
      <c r="I485" s="69">
        <v>0.1986111111111111</v>
      </c>
      <c r="J485" s="11">
        <f t="shared" si="4"/>
        <v>406</v>
      </c>
      <c r="L485" s="72" t="s">
        <v>16</v>
      </c>
      <c r="M485" s="73"/>
      <c r="N485" s="73"/>
    </row>
    <row r="486" spans="1:14">
      <c r="A486" s="67">
        <v>43830</v>
      </c>
      <c r="B486" s="68" t="s">
        <v>17</v>
      </c>
      <c r="C486" s="69" t="str">
        <f>VLOOKUP(A486,[1]Table!A:B,2,FALSE)</f>
        <v>P5 W2</v>
      </c>
      <c r="D486" s="69" t="str">
        <f>VLOOKUP(A486,[1]Table!A:D,4,FALSE)</f>
        <v>Period 5</v>
      </c>
      <c r="E486" s="70" t="s">
        <v>33</v>
      </c>
      <c r="F486" s="69">
        <v>0.91666666666666663</v>
      </c>
      <c r="G486" s="95">
        <v>9.583333333333334E-2</v>
      </c>
      <c r="H486" s="95">
        <v>0.14583333333333334</v>
      </c>
      <c r="I486" s="69">
        <v>0.19722222222222222</v>
      </c>
      <c r="J486" s="11">
        <f t="shared" si="4"/>
        <v>404</v>
      </c>
      <c r="L486" s="72" t="s">
        <v>18</v>
      </c>
      <c r="M486" s="73"/>
      <c r="N486" s="73"/>
    </row>
    <row r="487" spans="1:14">
      <c r="A487" s="67">
        <v>43831</v>
      </c>
      <c r="B487" s="68" t="s">
        <v>21</v>
      </c>
      <c r="C487" s="69" t="str">
        <f>VLOOKUP(A487,[1]Table!A:B,2,FALSE)</f>
        <v>P5 W2</v>
      </c>
      <c r="D487" s="69" t="str">
        <f>VLOOKUP(A487,[1]Table!A:D,4,FALSE)</f>
        <v>Period 5</v>
      </c>
      <c r="E487" s="70" t="s">
        <v>33</v>
      </c>
      <c r="F487" s="69">
        <v>0.91666666666666663</v>
      </c>
      <c r="G487" s="96">
        <v>0.13263888888888889</v>
      </c>
      <c r="H487" s="96">
        <v>0.16111111111111112</v>
      </c>
      <c r="I487" s="69">
        <v>0.22916666666666666</v>
      </c>
      <c r="J487" s="11">
        <f t="shared" si="4"/>
        <v>450</v>
      </c>
      <c r="L487" s="72" t="s">
        <v>22</v>
      </c>
      <c r="M487" s="97"/>
      <c r="N487" s="73"/>
    </row>
    <row r="488" spans="1:14">
      <c r="A488" s="67">
        <v>43832</v>
      </c>
      <c r="B488" s="68" t="s">
        <v>23</v>
      </c>
      <c r="C488" s="69" t="str">
        <f>VLOOKUP(A488,[1]Table!A:B,2,FALSE)</f>
        <v>P5 W2</v>
      </c>
      <c r="D488" s="69" t="str">
        <f>VLOOKUP(A488,[1]Table!A:D,4,FALSE)</f>
        <v>Period 5</v>
      </c>
      <c r="E488" s="70" t="s">
        <v>33</v>
      </c>
      <c r="F488" s="69">
        <v>0.91666666666666663</v>
      </c>
      <c r="G488" s="96">
        <v>0.10555555555555556</v>
      </c>
      <c r="H488" s="96">
        <v>0.14652777777777778</v>
      </c>
      <c r="I488" s="69">
        <v>0.22013888888888888</v>
      </c>
      <c r="J488" s="11">
        <f t="shared" si="4"/>
        <v>437.00000000000006</v>
      </c>
      <c r="L488" s="72" t="s">
        <v>24</v>
      </c>
      <c r="M488" s="38"/>
      <c r="N488" s="81"/>
    </row>
    <row r="489" spans="1:14">
      <c r="A489" s="67">
        <v>43833</v>
      </c>
      <c r="B489" s="68" t="s">
        <v>25</v>
      </c>
      <c r="C489" s="69" t="str">
        <f>VLOOKUP(A489,[1]Table!A:B,2,FALSE)</f>
        <v>P5 W2</v>
      </c>
      <c r="D489" s="69" t="str">
        <f>VLOOKUP(A489,[1]Table!A:D,4,FALSE)</f>
        <v>Period 5</v>
      </c>
      <c r="E489" s="70" t="s">
        <v>33</v>
      </c>
      <c r="F489" s="69">
        <v>0.91666666666666663</v>
      </c>
      <c r="G489" s="69">
        <v>0.17499999999999999</v>
      </c>
      <c r="H489" s="96">
        <v>0.21875</v>
      </c>
      <c r="I489" s="69">
        <v>0.28819444444444442</v>
      </c>
      <c r="J489" s="11">
        <f t="shared" si="4"/>
        <v>535.00000000000011</v>
      </c>
      <c r="L489" s="72" t="s">
        <v>26</v>
      </c>
      <c r="M489" s="73"/>
      <c r="N489" s="81"/>
    </row>
    <row r="490" spans="1:14">
      <c r="A490" s="67">
        <v>43834</v>
      </c>
      <c r="B490" s="68" t="s">
        <v>29</v>
      </c>
      <c r="C490" s="69" t="str">
        <f>VLOOKUP(A490,[1]Table!A:B,2,FALSE)</f>
        <v>P5 W2</v>
      </c>
      <c r="D490" s="69" t="str">
        <f>VLOOKUP(A490,[1]Table!A:D,4,FALSE)</f>
        <v>Period 5</v>
      </c>
      <c r="E490" s="70" t="s">
        <v>33</v>
      </c>
      <c r="F490" s="69">
        <v>0.91666666666666663</v>
      </c>
      <c r="G490" s="96">
        <v>0.13194444444444445</v>
      </c>
      <c r="H490" s="96">
        <v>0.1673611111111111</v>
      </c>
      <c r="I490" s="69">
        <v>0.24513888888888888</v>
      </c>
      <c r="J490" s="11">
        <f t="shared" si="4"/>
        <v>473.00000000000006</v>
      </c>
      <c r="L490" s="72" t="s">
        <v>30</v>
      </c>
      <c r="M490" s="74"/>
      <c r="N490" s="81"/>
    </row>
    <row r="491" spans="1:14">
      <c r="A491" s="67">
        <v>43835</v>
      </c>
      <c r="B491" s="68" t="s">
        <v>31</v>
      </c>
      <c r="C491" s="69" t="str">
        <f>VLOOKUP(A491,[1]Table!A:B,2,FALSE)</f>
        <v>P5 W2</v>
      </c>
      <c r="D491" s="69" t="str">
        <f>VLOOKUP(A491,[1]Table!A:D,4,FALSE)</f>
        <v>Period 5</v>
      </c>
      <c r="E491" s="70" t="s">
        <v>33</v>
      </c>
      <c r="F491" s="69">
        <v>0.91666666666666663</v>
      </c>
      <c r="G491" s="96">
        <v>0.15625</v>
      </c>
      <c r="H491" s="96">
        <v>0.19027777777777777</v>
      </c>
      <c r="I491" s="69">
        <v>0.24305555555555555</v>
      </c>
      <c r="J491" s="11">
        <f t="shared" si="4"/>
        <v>470.00000000000011</v>
      </c>
      <c r="L491" s="72" t="s">
        <v>32</v>
      </c>
      <c r="M491" s="74"/>
      <c r="N491" s="73"/>
    </row>
    <row r="492" spans="1:14">
      <c r="A492" s="67">
        <v>43836</v>
      </c>
      <c r="B492" s="68" t="s">
        <v>14</v>
      </c>
      <c r="C492" s="69" t="str">
        <f>VLOOKUP(A492,[1]Table!A:B,2,FALSE)</f>
        <v>P5 W3</v>
      </c>
      <c r="D492" s="69" t="str">
        <f>VLOOKUP(A492,[1]Table!A:D,4,FALSE)</f>
        <v>Period 5</v>
      </c>
      <c r="E492" s="70" t="s">
        <v>39</v>
      </c>
      <c r="F492" s="69">
        <v>0.91666666666666663</v>
      </c>
      <c r="G492" s="96">
        <v>0.1388888888888889</v>
      </c>
      <c r="H492" s="96">
        <v>0.18055555555555555</v>
      </c>
      <c r="I492" s="69">
        <v>0.25208333333333333</v>
      </c>
      <c r="J492" s="11">
        <f t="shared" si="4"/>
        <v>483.00000000000006</v>
      </c>
      <c r="L492" s="72" t="s">
        <v>16</v>
      </c>
      <c r="M492" s="73"/>
      <c r="N492" s="73"/>
    </row>
    <row r="493" spans="1:14">
      <c r="A493" s="67">
        <v>43837</v>
      </c>
      <c r="B493" s="68" t="s">
        <v>17</v>
      </c>
      <c r="C493" s="69" t="str">
        <f>VLOOKUP(A493,[1]Table!A:B,2,FALSE)</f>
        <v>P5 W3</v>
      </c>
      <c r="D493" s="69" t="str">
        <f>VLOOKUP(A493,[1]Table!A:D,4,FALSE)</f>
        <v>Period 5</v>
      </c>
      <c r="E493" s="70" t="s">
        <v>39</v>
      </c>
      <c r="F493" s="69">
        <v>0.91666666666666663</v>
      </c>
      <c r="G493" s="96">
        <v>0.1388888888888889</v>
      </c>
      <c r="H493" s="96">
        <v>0.1763888888888889</v>
      </c>
      <c r="I493" s="69">
        <v>0.25</v>
      </c>
      <c r="J493" s="11">
        <f t="shared" si="4"/>
        <v>480</v>
      </c>
      <c r="L493" s="72" t="s">
        <v>18</v>
      </c>
      <c r="M493" s="73"/>
      <c r="N493" s="81"/>
    </row>
    <row r="494" spans="1:14">
      <c r="A494" s="67">
        <v>43838</v>
      </c>
      <c r="B494" s="68" t="s">
        <v>21</v>
      </c>
      <c r="C494" s="69" t="str">
        <f>VLOOKUP(A494,[1]Table!A:B,2,FALSE)</f>
        <v>P5 W3</v>
      </c>
      <c r="D494" s="69" t="str">
        <f>VLOOKUP(A494,[1]Table!A:D,4,FALSE)</f>
        <v>Period 5</v>
      </c>
      <c r="E494" s="70" t="s">
        <v>39</v>
      </c>
      <c r="F494" s="69">
        <v>0.91666666666666663</v>
      </c>
      <c r="G494" s="96">
        <v>0.12638888888888888</v>
      </c>
      <c r="H494" s="96">
        <v>0.17430555555555555</v>
      </c>
      <c r="I494" s="69">
        <v>0.23125000000000001</v>
      </c>
      <c r="J494" s="11">
        <f t="shared" si="4"/>
        <v>453.00000000000017</v>
      </c>
      <c r="L494" s="72" t="s">
        <v>22</v>
      </c>
      <c r="M494" s="73"/>
      <c r="N494" s="81"/>
    </row>
    <row r="495" spans="1:14">
      <c r="A495" s="67">
        <v>43839</v>
      </c>
      <c r="B495" s="68" t="s">
        <v>23</v>
      </c>
      <c r="C495" s="69" t="str">
        <f>VLOOKUP(A495,[1]Table!A:B,2,FALSE)</f>
        <v>P5 W3</v>
      </c>
      <c r="D495" s="69" t="str">
        <f>VLOOKUP(A495,[1]Table!A:D,4,FALSE)</f>
        <v>Period 5</v>
      </c>
      <c r="E495" s="70" t="s">
        <v>39</v>
      </c>
      <c r="F495" s="69">
        <v>0.91666666666666663</v>
      </c>
      <c r="G495" s="96">
        <v>0.12569444444444444</v>
      </c>
      <c r="H495" s="96">
        <v>0.16527777777777777</v>
      </c>
      <c r="I495" s="69">
        <v>0.2326388888888889</v>
      </c>
      <c r="J495" s="11">
        <f t="shared" si="4"/>
        <v>455.00000000000011</v>
      </c>
      <c r="L495" s="72" t="s">
        <v>24</v>
      </c>
      <c r="M495" s="73"/>
      <c r="N495" s="81"/>
    </row>
    <row r="496" spans="1:14">
      <c r="A496" s="67">
        <v>43840</v>
      </c>
      <c r="B496" s="68" t="s">
        <v>25</v>
      </c>
      <c r="C496" s="69" t="str">
        <f>VLOOKUP(A496,[1]Table!A:B,2,FALSE)</f>
        <v>P5 W3</v>
      </c>
      <c r="D496" s="69" t="str">
        <f>VLOOKUP(A496,[1]Table!A:D,4,FALSE)</f>
        <v>Period 5</v>
      </c>
      <c r="E496" s="70" t="s">
        <v>39</v>
      </c>
      <c r="F496" s="69">
        <v>0.91666666666666663</v>
      </c>
      <c r="G496" s="96">
        <v>0.15972222222222221</v>
      </c>
      <c r="H496" s="96">
        <v>0.2013888888888889</v>
      </c>
      <c r="I496" s="69">
        <v>0.26180555555555557</v>
      </c>
      <c r="J496" s="11">
        <f t="shared" si="4"/>
        <v>497</v>
      </c>
      <c r="L496" s="72" t="s">
        <v>26</v>
      </c>
      <c r="M496" s="73"/>
      <c r="N496" s="81"/>
    </row>
    <row r="497" spans="1:14">
      <c r="A497" s="67">
        <v>43841</v>
      </c>
      <c r="B497" s="68" t="s">
        <v>29</v>
      </c>
      <c r="C497" s="69" t="str">
        <f>VLOOKUP(A497,[1]Table!A:B,2,FALSE)</f>
        <v>P5 W3</v>
      </c>
      <c r="D497" s="69" t="str">
        <f>VLOOKUP(A497,[1]Table!A:D,4,FALSE)</f>
        <v>Period 5</v>
      </c>
      <c r="E497" s="70" t="s">
        <v>39</v>
      </c>
      <c r="F497" s="69">
        <v>0.91666666666666663</v>
      </c>
      <c r="G497" s="96">
        <v>0.11666666666666667</v>
      </c>
      <c r="H497" s="96">
        <v>0.13333333333333333</v>
      </c>
      <c r="I497" s="69">
        <v>0.22083333333333333</v>
      </c>
      <c r="J497" s="11">
        <f t="shared" si="4"/>
        <v>438.00000000000006</v>
      </c>
      <c r="L497" s="72" t="s">
        <v>30</v>
      </c>
      <c r="M497" s="73"/>
      <c r="N497" s="81"/>
    </row>
    <row r="498" spans="1:14">
      <c r="A498" s="67">
        <v>43842</v>
      </c>
      <c r="B498" s="68" t="s">
        <v>31</v>
      </c>
      <c r="C498" s="69" t="str">
        <f>VLOOKUP(A498,[1]Table!A:B,2,FALSE)</f>
        <v>P5 W3</v>
      </c>
      <c r="D498" s="69" t="str">
        <f>VLOOKUP(A498,[1]Table!A:D,4,FALSE)</f>
        <v>Period 5</v>
      </c>
      <c r="E498" s="70" t="s">
        <v>39</v>
      </c>
      <c r="F498" s="69">
        <v>0.91666666666666663</v>
      </c>
      <c r="G498" s="96">
        <v>0.15277777777777779</v>
      </c>
      <c r="H498" s="96">
        <v>0.19097222222222221</v>
      </c>
      <c r="I498" s="69">
        <v>0.26666666666666666</v>
      </c>
      <c r="J498" s="11">
        <f t="shared" si="4"/>
        <v>504.00000000000011</v>
      </c>
      <c r="L498" s="72" t="s">
        <v>32</v>
      </c>
      <c r="M498" s="73"/>
      <c r="N498" s="81"/>
    </row>
    <row r="499" spans="1:14">
      <c r="A499" s="67">
        <v>43843</v>
      </c>
      <c r="B499" s="68" t="s">
        <v>14</v>
      </c>
      <c r="C499" s="69" t="str">
        <f>VLOOKUP(A499,[1]Table!A:B,2,FALSE)</f>
        <v>P5 W4</v>
      </c>
      <c r="D499" s="69" t="str">
        <f>VLOOKUP(A499,[1]Table!A:D,4,FALSE)</f>
        <v>Period 5</v>
      </c>
      <c r="E499" s="70" t="s">
        <v>47</v>
      </c>
      <c r="F499" s="69">
        <v>0.91666666666666663</v>
      </c>
      <c r="G499" s="96">
        <v>9.7222222222222224E-2</v>
      </c>
      <c r="H499" s="96">
        <v>0.13125000000000001</v>
      </c>
      <c r="I499" s="69">
        <v>0.21319444444444444</v>
      </c>
      <c r="J499" s="11">
        <f t="shared" si="4"/>
        <v>427.00000000000006</v>
      </c>
      <c r="L499" s="72" t="s">
        <v>16</v>
      </c>
      <c r="M499" s="73"/>
      <c r="N499" s="73"/>
    </row>
    <row r="500" spans="1:14">
      <c r="A500" s="67">
        <v>43844</v>
      </c>
      <c r="B500" s="68" t="s">
        <v>17</v>
      </c>
      <c r="C500" s="69" t="str">
        <f>VLOOKUP(A500,[1]Table!A:B,2,FALSE)</f>
        <v>P5 W4</v>
      </c>
      <c r="D500" s="69" t="str">
        <f>VLOOKUP(A500,[1]Table!A:D,4,FALSE)</f>
        <v>Period 5</v>
      </c>
      <c r="E500" s="70" t="s">
        <v>47</v>
      </c>
      <c r="F500" s="69">
        <v>0.91666666666666663</v>
      </c>
      <c r="G500" s="96">
        <v>0.1423611111111111</v>
      </c>
      <c r="H500" s="96">
        <v>0.17777777777777778</v>
      </c>
      <c r="I500" s="69">
        <v>0.24027777777777778</v>
      </c>
      <c r="J500" s="11">
        <f t="shared" si="4"/>
        <v>466.00000000000011</v>
      </c>
      <c r="L500" s="72" t="s">
        <v>18</v>
      </c>
      <c r="M500" s="74"/>
      <c r="N500" s="81"/>
    </row>
    <row r="501" spans="1:14">
      <c r="A501" s="67">
        <v>43845</v>
      </c>
      <c r="B501" s="68" t="s">
        <v>21</v>
      </c>
      <c r="C501" s="69" t="str">
        <f>VLOOKUP(A501,[1]Table!A:B,2,FALSE)</f>
        <v>P5 W4</v>
      </c>
      <c r="D501" s="69" t="str">
        <f>VLOOKUP(A501,[1]Table!A:D,4,FALSE)</f>
        <v>Period 5</v>
      </c>
      <c r="E501" s="70" t="s">
        <v>47</v>
      </c>
      <c r="F501" s="69">
        <v>0.91666666666666663</v>
      </c>
      <c r="G501" s="96">
        <v>0.12291666666666666</v>
      </c>
      <c r="H501" s="96">
        <v>0.1673611111111111</v>
      </c>
      <c r="I501" s="69">
        <v>0.22222222222222221</v>
      </c>
      <c r="J501" s="11">
        <f t="shared" si="4"/>
        <v>440.00000000000006</v>
      </c>
      <c r="L501" s="72" t="s">
        <v>22</v>
      </c>
      <c r="M501" s="73"/>
      <c r="N501" s="81"/>
    </row>
    <row r="502" spans="1:14">
      <c r="A502" s="67">
        <v>43846</v>
      </c>
      <c r="B502" s="68" t="s">
        <v>23</v>
      </c>
      <c r="C502" s="69" t="str">
        <f>VLOOKUP(A502,[1]Table!A:B,2,FALSE)</f>
        <v>P5 W4</v>
      </c>
      <c r="D502" s="69" t="str">
        <f>VLOOKUP(A502,[1]Table!A:D,4,FALSE)</f>
        <v>Period 5</v>
      </c>
      <c r="E502" s="70" t="s">
        <v>47</v>
      </c>
      <c r="F502" s="69">
        <v>0.91666666666666663</v>
      </c>
      <c r="G502" s="96">
        <v>8.819444444444445E-2</v>
      </c>
      <c r="H502" s="96">
        <v>0.11944444444444445</v>
      </c>
      <c r="I502" s="69">
        <v>0.21180555555555555</v>
      </c>
      <c r="J502" s="11">
        <f t="shared" si="4"/>
        <v>425.00000000000011</v>
      </c>
      <c r="L502" s="72" t="s">
        <v>24</v>
      </c>
      <c r="M502" s="73"/>
      <c r="N502" s="73"/>
    </row>
    <row r="503" spans="1:14">
      <c r="A503" s="67">
        <v>43847</v>
      </c>
      <c r="B503" s="68" t="s">
        <v>25</v>
      </c>
      <c r="C503" s="69" t="str">
        <f>VLOOKUP(A503,[1]Table!A:B,2,FALSE)</f>
        <v>P5 W4</v>
      </c>
      <c r="D503" s="69" t="str">
        <f>VLOOKUP(A503,[1]Table!A:D,4,FALSE)</f>
        <v>Period 5</v>
      </c>
      <c r="E503" s="70" t="s">
        <v>47</v>
      </c>
      <c r="F503" s="69">
        <v>0.91666666666666663</v>
      </c>
      <c r="G503" s="96">
        <v>0.14374999999999999</v>
      </c>
      <c r="H503" s="96">
        <v>0.19444444444444445</v>
      </c>
      <c r="I503" s="69">
        <v>0.26319444444444445</v>
      </c>
      <c r="J503" s="11">
        <f t="shared" si="4"/>
        <v>499</v>
      </c>
      <c r="L503" s="72" t="s">
        <v>26</v>
      </c>
      <c r="M503" s="98"/>
      <c r="N503" s="73"/>
    </row>
    <row r="504" spans="1:14">
      <c r="A504" s="67">
        <v>43848</v>
      </c>
      <c r="B504" s="68" t="s">
        <v>29</v>
      </c>
      <c r="C504" s="69" t="str">
        <f>VLOOKUP(A504,[1]Table!A:B,2,FALSE)</f>
        <v>P5 W4</v>
      </c>
      <c r="D504" s="69" t="str">
        <f>VLOOKUP(A504,[1]Table!A:D,4,FALSE)</f>
        <v>Period 5</v>
      </c>
      <c r="E504" s="70" t="s">
        <v>47</v>
      </c>
      <c r="F504" s="69">
        <v>0.91666666666666663</v>
      </c>
      <c r="G504" s="96">
        <v>0.17083333333333334</v>
      </c>
      <c r="H504" s="96">
        <v>0.18541666666666667</v>
      </c>
      <c r="I504" s="69">
        <v>0.23541666666666666</v>
      </c>
      <c r="J504" s="11">
        <f t="shared" si="4"/>
        <v>459.00000000000011</v>
      </c>
      <c r="L504" s="72" t="s">
        <v>30</v>
      </c>
      <c r="M504" s="73"/>
      <c r="N504" s="73"/>
    </row>
    <row r="505" spans="1:14">
      <c r="A505" s="67">
        <v>43849</v>
      </c>
      <c r="B505" s="68" t="s">
        <v>31</v>
      </c>
      <c r="C505" s="69" t="str">
        <f>VLOOKUP(A505,[1]Table!A:B,2,FALSE)</f>
        <v>P5 W4</v>
      </c>
      <c r="D505" s="69" t="str">
        <f>VLOOKUP(A505,[1]Table!A:D,4,FALSE)</f>
        <v>Period 5</v>
      </c>
      <c r="E505" s="70" t="s">
        <v>47</v>
      </c>
      <c r="F505" s="69">
        <v>0.91666666666666663</v>
      </c>
      <c r="G505" s="96">
        <v>0.19444444444444445</v>
      </c>
      <c r="H505" s="96">
        <v>0.22222222222222221</v>
      </c>
      <c r="I505" s="69">
        <v>0.28125</v>
      </c>
      <c r="J505" s="11">
        <f t="shared" si="4"/>
        <v>525</v>
      </c>
      <c r="L505" s="72" t="s">
        <v>32</v>
      </c>
      <c r="M505" s="99"/>
      <c r="N505" s="73"/>
    </row>
    <row r="506" spans="1:14">
      <c r="A506" s="78">
        <v>43850</v>
      </c>
      <c r="B506" s="79" t="s">
        <v>14</v>
      </c>
      <c r="C506" s="80" t="str">
        <f>VLOOKUP(A506,[1]Table!A:B,2,FALSE)</f>
        <v>P6 W1</v>
      </c>
      <c r="D506" s="80" t="str">
        <f>VLOOKUP(A506,[1]Table!A:D,4,FALSE)</f>
        <v>Period 6</v>
      </c>
      <c r="E506" s="70" t="s">
        <v>15</v>
      </c>
      <c r="F506" s="69">
        <v>0.91666666666666663</v>
      </c>
      <c r="G506" s="96">
        <v>0.16319444444444445</v>
      </c>
      <c r="H506" s="96">
        <v>0.2048611111111111</v>
      </c>
      <c r="I506" s="69">
        <v>0.26111111111111113</v>
      </c>
      <c r="J506" s="11">
        <f t="shared" si="4"/>
        <v>496.00000000000017</v>
      </c>
      <c r="L506" s="72" t="s">
        <v>16</v>
      </c>
      <c r="M506" s="73"/>
      <c r="N506" s="73"/>
    </row>
    <row r="507" spans="1:14">
      <c r="A507" s="67">
        <v>43851</v>
      </c>
      <c r="B507" s="68" t="s">
        <v>17</v>
      </c>
      <c r="C507" s="69" t="str">
        <f>VLOOKUP(A507,[1]Table!A:B,2,FALSE)</f>
        <v>P6 W1</v>
      </c>
      <c r="D507" s="69" t="str">
        <f>VLOOKUP(A507,[1]Table!A:D,4,FALSE)</f>
        <v>Period 6</v>
      </c>
      <c r="E507" s="70" t="s">
        <v>15</v>
      </c>
      <c r="F507" s="69">
        <v>0.91666666666666663</v>
      </c>
      <c r="G507" s="96">
        <v>0.16666666666666666</v>
      </c>
      <c r="H507" s="96">
        <v>0.20416666666666666</v>
      </c>
      <c r="I507" s="69">
        <v>0.2638888888888889</v>
      </c>
      <c r="J507" s="11">
        <f t="shared" si="4"/>
        <v>500.00000000000011</v>
      </c>
      <c r="L507" s="72" t="s">
        <v>18</v>
      </c>
      <c r="M507" s="100"/>
      <c r="N507" s="93"/>
    </row>
    <row r="508" spans="1:14">
      <c r="A508" s="67">
        <v>43852</v>
      </c>
      <c r="B508" s="68" t="s">
        <v>21</v>
      </c>
      <c r="C508" s="69" t="str">
        <f>VLOOKUP(A508,[1]Table!A:B,2,FALSE)</f>
        <v>P6 W1</v>
      </c>
      <c r="D508" s="69" t="str">
        <f>VLOOKUP(A508,[1]Table!A:D,4,FALSE)</f>
        <v>Period 6</v>
      </c>
      <c r="E508" s="70" t="s">
        <v>15</v>
      </c>
      <c r="F508" s="69">
        <v>0.91666666666666663</v>
      </c>
      <c r="G508" s="96">
        <v>0.10347222222222222</v>
      </c>
      <c r="H508" s="96">
        <v>0.13263888888888889</v>
      </c>
      <c r="I508" s="69">
        <v>0.21111111111111111</v>
      </c>
      <c r="J508" s="11">
        <f t="shared" si="4"/>
        <v>424.00000000000011</v>
      </c>
      <c r="L508" s="72" t="s">
        <v>22</v>
      </c>
      <c r="M508" s="73"/>
      <c r="N508" s="73"/>
    </row>
    <row r="509" spans="1:14">
      <c r="A509" s="67">
        <v>43853</v>
      </c>
      <c r="B509" s="68" t="s">
        <v>23</v>
      </c>
      <c r="C509" s="69" t="str">
        <f>VLOOKUP(A509,[1]Table!A:B,2,FALSE)</f>
        <v>P6 W1</v>
      </c>
      <c r="D509" s="69" t="str">
        <f>VLOOKUP(A509,[1]Table!A:D,4,FALSE)</f>
        <v>Period 6</v>
      </c>
      <c r="E509" s="70" t="s">
        <v>15</v>
      </c>
      <c r="F509" s="69">
        <v>0.91666666666666663</v>
      </c>
      <c r="G509" s="96">
        <v>9.0277777777777776E-2</v>
      </c>
      <c r="H509" s="96">
        <v>0.11736111111111111</v>
      </c>
      <c r="I509" s="69">
        <v>0.19444444444444445</v>
      </c>
      <c r="J509" s="11">
        <f t="shared" si="4"/>
        <v>400</v>
      </c>
      <c r="L509" s="72" t="s">
        <v>24</v>
      </c>
      <c r="M509" s="73"/>
      <c r="N509" s="73"/>
    </row>
    <row r="510" spans="1:14">
      <c r="A510" s="67">
        <v>43854</v>
      </c>
      <c r="B510" s="68" t="s">
        <v>25</v>
      </c>
      <c r="C510" s="69" t="str">
        <f>VLOOKUP(A510,[1]Table!A:B,2,FALSE)</f>
        <v>P6 W1</v>
      </c>
      <c r="D510" s="69" t="str">
        <f>VLOOKUP(A510,[1]Table!A:D,4,FALSE)</f>
        <v>Period 6</v>
      </c>
      <c r="E510" s="70" t="s">
        <v>15</v>
      </c>
      <c r="F510" s="69">
        <v>0.91666666666666663</v>
      </c>
      <c r="G510" s="96">
        <v>0.12708333333333333</v>
      </c>
      <c r="H510" s="96">
        <v>0.16041666666666668</v>
      </c>
      <c r="I510" s="69">
        <v>0.23819444444444443</v>
      </c>
      <c r="J510" s="11">
        <f t="shared" si="4"/>
        <v>463.00000000000011</v>
      </c>
      <c r="L510" s="72" t="s">
        <v>26</v>
      </c>
      <c r="M510" s="101"/>
      <c r="N510" s="73"/>
    </row>
    <row r="511" spans="1:14">
      <c r="A511" s="67">
        <v>43855</v>
      </c>
      <c r="B511" s="68" t="s">
        <v>29</v>
      </c>
      <c r="C511" s="69" t="str">
        <f>VLOOKUP(A511,[1]Table!A:B,2,FALSE)</f>
        <v>P6 W1</v>
      </c>
      <c r="D511" s="69" t="str">
        <f>VLOOKUP(A511,[1]Table!A:D,4,FALSE)</f>
        <v>Period 6</v>
      </c>
      <c r="E511" s="70" t="s">
        <v>15</v>
      </c>
      <c r="F511" s="69">
        <v>0.91666666666666663</v>
      </c>
      <c r="G511" s="96">
        <v>0.1111111111111111</v>
      </c>
      <c r="H511" s="96">
        <v>0.12430555555555556</v>
      </c>
      <c r="I511" s="69">
        <v>0.20833333333333334</v>
      </c>
      <c r="J511" s="11">
        <f t="shared" si="4"/>
        <v>420.00000000000011</v>
      </c>
      <c r="L511" s="72" t="s">
        <v>30</v>
      </c>
      <c r="M511" s="74"/>
      <c r="N511" s="73"/>
    </row>
    <row r="512" spans="1:14">
      <c r="A512" s="67">
        <v>43856</v>
      </c>
      <c r="B512" s="68" t="s">
        <v>31</v>
      </c>
      <c r="C512" s="69" t="str">
        <f>VLOOKUP(A512,[1]Table!A:B,2,FALSE)</f>
        <v>P6 W1</v>
      </c>
      <c r="D512" s="69" t="str">
        <f>VLOOKUP(A512,[1]Table!A:D,4,FALSE)</f>
        <v>Period 6</v>
      </c>
      <c r="E512" s="70" t="s">
        <v>15</v>
      </c>
      <c r="F512" s="69">
        <v>0.91666666666666663</v>
      </c>
      <c r="G512" s="96">
        <v>0.14097222222222222</v>
      </c>
      <c r="H512" s="96">
        <v>0.16875000000000001</v>
      </c>
      <c r="I512" s="69">
        <v>0.22569444444444445</v>
      </c>
      <c r="J512" s="11">
        <f t="shared" si="4"/>
        <v>445</v>
      </c>
      <c r="L512" s="72" t="s">
        <v>32</v>
      </c>
      <c r="M512" s="73"/>
      <c r="N512" s="73"/>
    </row>
    <row r="513" spans="1:14">
      <c r="A513" s="67">
        <v>43857</v>
      </c>
      <c r="B513" s="68" t="s">
        <v>14</v>
      </c>
      <c r="C513" s="69" t="str">
        <f>VLOOKUP(A513,[1]Table!A:B,2,FALSE)</f>
        <v>P6 W2</v>
      </c>
      <c r="D513" s="69" t="str">
        <f>VLOOKUP(A513,[1]Table!A:D,4,FALSE)</f>
        <v>Period 6</v>
      </c>
      <c r="E513" s="70" t="s">
        <v>33</v>
      </c>
      <c r="F513" s="69">
        <v>0.91666666666666663</v>
      </c>
      <c r="G513" s="96">
        <v>8.5416666666666669E-2</v>
      </c>
      <c r="H513" s="96">
        <v>0.10833333333333334</v>
      </c>
      <c r="I513" s="69">
        <v>0.19097222222222221</v>
      </c>
      <c r="J513" s="11">
        <f t="shared" si="4"/>
        <v>395.00000000000006</v>
      </c>
      <c r="L513" s="72" t="s">
        <v>16</v>
      </c>
      <c r="M513" s="74"/>
      <c r="N513" s="73"/>
    </row>
    <row r="514" spans="1:14">
      <c r="A514" s="67">
        <v>43858</v>
      </c>
      <c r="B514" s="68" t="s">
        <v>17</v>
      </c>
      <c r="C514" s="69" t="str">
        <f>VLOOKUP(A514,[1]Table!A:B,2,FALSE)</f>
        <v>P6 W2</v>
      </c>
      <c r="D514" s="69" t="str">
        <f>VLOOKUP(A514,[1]Table!A:D,4,FALSE)</f>
        <v>Period 6</v>
      </c>
      <c r="E514" s="70" t="s">
        <v>33</v>
      </c>
      <c r="F514" s="69">
        <v>0.91666666666666663</v>
      </c>
      <c r="G514" s="96">
        <v>0.12777777777777777</v>
      </c>
      <c r="H514" s="96">
        <v>0.16388888888888889</v>
      </c>
      <c r="I514" s="69">
        <v>0.22916666666666666</v>
      </c>
      <c r="J514" s="11">
        <f t="shared" si="4"/>
        <v>450</v>
      </c>
      <c r="L514" s="72" t="s">
        <v>18</v>
      </c>
      <c r="M514" s="73"/>
      <c r="N514" s="73"/>
    </row>
    <row r="515" spans="1:14">
      <c r="A515" s="67">
        <v>43859</v>
      </c>
      <c r="B515" s="68" t="s">
        <v>21</v>
      </c>
      <c r="C515" s="69" t="str">
        <f>VLOOKUP(A515,[1]Table!A:B,2,FALSE)</f>
        <v>P6 W2</v>
      </c>
      <c r="D515" s="69" t="str">
        <f>VLOOKUP(A515,[1]Table!A:D,4,FALSE)</f>
        <v>Period 6</v>
      </c>
      <c r="E515" s="70" t="s">
        <v>33</v>
      </c>
      <c r="F515" s="69">
        <v>0.91666666666666663</v>
      </c>
      <c r="G515" s="96">
        <v>0.13055555555555556</v>
      </c>
      <c r="H515" s="96">
        <v>0.15625</v>
      </c>
      <c r="I515" s="69">
        <v>0.22847222222222222</v>
      </c>
      <c r="J515" s="11">
        <f t="shared" si="4"/>
        <v>449</v>
      </c>
      <c r="L515" s="72" t="s">
        <v>22</v>
      </c>
      <c r="M515" s="73"/>
      <c r="N515" s="73"/>
    </row>
    <row r="516" spans="1:14">
      <c r="A516" s="67">
        <v>43860</v>
      </c>
      <c r="B516" s="68" t="s">
        <v>23</v>
      </c>
      <c r="C516" s="69" t="str">
        <f>VLOOKUP(A516,[1]Table!A:B,2,FALSE)</f>
        <v>P6 W2</v>
      </c>
      <c r="D516" s="69" t="str">
        <f>VLOOKUP(A516,[1]Table!A:D,4,FALSE)</f>
        <v>Period 6</v>
      </c>
      <c r="E516" s="70" t="s">
        <v>33</v>
      </c>
      <c r="F516" s="69">
        <v>0.91666666666666663</v>
      </c>
      <c r="G516" s="96">
        <v>7.8472222222222221E-2</v>
      </c>
      <c r="H516" s="96">
        <v>0.1423611111111111</v>
      </c>
      <c r="I516" s="69">
        <v>0.18472222222222223</v>
      </c>
      <c r="J516" s="11">
        <f t="shared" si="4"/>
        <v>386.00000000000006</v>
      </c>
      <c r="L516" s="72" t="s">
        <v>24</v>
      </c>
      <c r="M516" s="73"/>
      <c r="N516" s="73"/>
    </row>
    <row r="517" spans="1:14">
      <c r="A517" s="67">
        <v>43861</v>
      </c>
      <c r="B517" s="68" t="s">
        <v>25</v>
      </c>
      <c r="C517" s="69" t="str">
        <f>VLOOKUP(A517,[1]Table!A:B,2,FALSE)</f>
        <v>P6 W2</v>
      </c>
      <c r="D517" s="69" t="str">
        <f>VLOOKUP(A517,[1]Table!A:D,4,FALSE)</f>
        <v>Period 6</v>
      </c>
      <c r="E517" s="70" t="s">
        <v>33</v>
      </c>
      <c r="F517" s="69">
        <v>0.91666666666666663</v>
      </c>
      <c r="G517" s="96">
        <v>7.9166666666666663E-2</v>
      </c>
      <c r="H517" s="96">
        <v>0.12430555555555556</v>
      </c>
      <c r="I517" s="69">
        <v>0.20277777777777778</v>
      </c>
      <c r="J517" s="11">
        <f t="shared" si="4"/>
        <v>412.00000000000011</v>
      </c>
      <c r="L517" s="72" t="s">
        <v>26</v>
      </c>
      <c r="M517" s="73"/>
      <c r="N517" s="73"/>
    </row>
    <row r="518" spans="1:14">
      <c r="A518" s="67">
        <v>43862</v>
      </c>
      <c r="B518" s="68" t="s">
        <v>29</v>
      </c>
      <c r="C518" s="69" t="str">
        <f>VLOOKUP(A518,[1]Table!A:B,2,FALSE)</f>
        <v>P6 W2</v>
      </c>
      <c r="D518" s="69" t="str">
        <f>VLOOKUP(A518,[1]Table!A:D,4,FALSE)</f>
        <v>Period 6</v>
      </c>
      <c r="E518" s="70" t="s">
        <v>33</v>
      </c>
      <c r="F518" s="69">
        <v>0.91666666666666663</v>
      </c>
      <c r="G518" s="96">
        <v>0.19027777777777777</v>
      </c>
      <c r="H518" s="96">
        <v>0.20555555555555555</v>
      </c>
      <c r="I518" s="69">
        <v>0.28333333333333333</v>
      </c>
      <c r="J518" s="11">
        <f t="shared" si="4"/>
        <v>528</v>
      </c>
      <c r="L518" s="72" t="s">
        <v>30</v>
      </c>
      <c r="M518" s="73"/>
      <c r="N518" s="73"/>
    </row>
    <row r="519" spans="1:14">
      <c r="A519" s="67">
        <v>43863</v>
      </c>
      <c r="B519" s="68" t="s">
        <v>31</v>
      </c>
      <c r="C519" s="69" t="str">
        <f>VLOOKUP(A519,[1]Table!A:B,2,FALSE)</f>
        <v>P6 W2</v>
      </c>
      <c r="D519" s="69" t="str">
        <f>VLOOKUP(A519,[1]Table!A:D,4,FALSE)</f>
        <v>Period 6</v>
      </c>
      <c r="E519" s="70" t="s">
        <v>33</v>
      </c>
      <c r="F519" s="69">
        <v>0.91666666666666663</v>
      </c>
      <c r="G519" s="96">
        <v>0.14722222222222223</v>
      </c>
      <c r="H519" s="96">
        <v>0.17916666666666667</v>
      </c>
      <c r="I519" s="69">
        <v>0.23055555555555557</v>
      </c>
      <c r="J519" s="11">
        <f t="shared" si="4"/>
        <v>452</v>
      </c>
      <c r="L519" s="72" t="s">
        <v>32</v>
      </c>
      <c r="M519" s="74"/>
      <c r="N519" s="73"/>
    </row>
    <row r="520" spans="1:14">
      <c r="A520" s="67">
        <v>43864</v>
      </c>
      <c r="B520" s="68" t="s">
        <v>14</v>
      </c>
      <c r="C520" s="69" t="str">
        <f>VLOOKUP(A520,[1]Table!A:B,2,FALSE)</f>
        <v>P6 W3</v>
      </c>
      <c r="D520" s="69" t="str">
        <f>VLOOKUP(A520,[1]Table!A:D,4,FALSE)</f>
        <v>Period 6</v>
      </c>
      <c r="E520" s="70" t="s">
        <v>39</v>
      </c>
      <c r="F520" s="69">
        <v>0.91666666666666663</v>
      </c>
      <c r="G520" s="96">
        <v>8.611111111111111E-2</v>
      </c>
      <c r="H520" s="96">
        <v>0.11597222222222223</v>
      </c>
      <c r="I520" s="69">
        <v>0.18611111111111112</v>
      </c>
      <c r="J520" s="11">
        <f t="shared" si="4"/>
        <v>388.00000000000006</v>
      </c>
      <c r="L520" s="72" t="s">
        <v>16</v>
      </c>
      <c r="M520" s="73"/>
      <c r="N520" s="73"/>
    </row>
    <row r="521" spans="1:14">
      <c r="A521" s="67">
        <v>43865</v>
      </c>
      <c r="B521" s="68" t="s">
        <v>17</v>
      </c>
      <c r="C521" s="69" t="str">
        <f>VLOOKUP(A521,[1]Table!A:B,2,FALSE)</f>
        <v>P6 W3</v>
      </c>
      <c r="D521" s="69" t="str">
        <f>VLOOKUP(A521,[1]Table!A:D,4,FALSE)</f>
        <v>Period 6</v>
      </c>
      <c r="E521" s="70" t="s">
        <v>39</v>
      </c>
      <c r="F521" s="69">
        <v>0.91666666666666663</v>
      </c>
      <c r="G521" s="96">
        <v>0.13263888888888889</v>
      </c>
      <c r="H521" s="96">
        <v>0.15625</v>
      </c>
      <c r="I521" s="69">
        <v>0.22847222222222222</v>
      </c>
      <c r="J521" s="11">
        <f t="shared" si="4"/>
        <v>449</v>
      </c>
      <c r="L521" s="72" t="s">
        <v>18</v>
      </c>
      <c r="M521" s="74"/>
      <c r="N521" s="73"/>
    </row>
    <row r="522" spans="1:14">
      <c r="A522" s="67">
        <v>43866</v>
      </c>
      <c r="B522" s="68" t="s">
        <v>21</v>
      </c>
      <c r="C522" s="69" t="str">
        <f>VLOOKUP(A522,[1]Table!A:B,2,FALSE)</f>
        <v>P6 W3</v>
      </c>
      <c r="D522" s="69" t="str">
        <f>VLOOKUP(A522,[1]Table!A:D,4,FALSE)</f>
        <v>Period 6</v>
      </c>
      <c r="E522" s="70" t="s">
        <v>39</v>
      </c>
      <c r="F522" s="69">
        <v>0.91666666666666663</v>
      </c>
      <c r="G522" s="96">
        <v>8.1250000000000003E-2</v>
      </c>
      <c r="H522" s="96">
        <v>0.13333333333333333</v>
      </c>
      <c r="I522" s="69">
        <v>0.19722222222222222</v>
      </c>
      <c r="J522" s="11">
        <f t="shared" si="4"/>
        <v>404</v>
      </c>
      <c r="L522" s="72" t="s">
        <v>22</v>
      </c>
      <c r="M522" s="74"/>
      <c r="N522" s="73"/>
    </row>
    <row r="523" spans="1:14">
      <c r="A523" s="67">
        <v>43867</v>
      </c>
      <c r="B523" s="68" t="s">
        <v>23</v>
      </c>
      <c r="C523" s="69" t="str">
        <f>VLOOKUP(A523,[1]Table!A:B,2,FALSE)</f>
        <v>P6 W3</v>
      </c>
      <c r="D523" s="69" t="str">
        <f>VLOOKUP(A523,[1]Table!A:D,4,FALSE)</f>
        <v>Period 6</v>
      </c>
      <c r="E523" s="70" t="s">
        <v>39</v>
      </c>
      <c r="F523" s="69">
        <v>0.91666666666666663</v>
      </c>
      <c r="G523" s="96">
        <v>0.10902777777777778</v>
      </c>
      <c r="H523" s="96">
        <v>0.13263888888888889</v>
      </c>
      <c r="I523" s="69">
        <v>0.20833333333333334</v>
      </c>
      <c r="J523" s="11">
        <f t="shared" si="4"/>
        <v>420.00000000000011</v>
      </c>
      <c r="L523" s="72" t="s">
        <v>24</v>
      </c>
      <c r="M523" s="73"/>
      <c r="N523" s="73"/>
    </row>
    <row r="524" spans="1:14">
      <c r="A524" s="67">
        <v>43868</v>
      </c>
      <c r="B524" s="68" t="s">
        <v>25</v>
      </c>
      <c r="C524" s="69" t="str">
        <f>VLOOKUP(A524,[1]Table!A:B,2,FALSE)</f>
        <v>P6 W3</v>
      </c>
      <c r="D524" s="69" t="str">
        <f>VLOOKUP(A524,[1]Table!A:D,4,FALSE)</f>
        <v>Period 6</v>
      </c>
      <c r="E524" s="70" t="s">
        <v>39</v>
      </c>
      <c r="F524" s="69">
        <v>0.91666666666666663</v>
      </c>
      <c r="G524" s="96">
        <v>9.583333333333334E-2</v>
      </c>
      <c r="H524" s="96">
        <v>0.11944444444444445</v>
      </c>
      <c r="I524" s="69">
        <v>0.20277777777777778</v>
      </c>
      <c r="J524" s="11">
        <f t="shared" si="4"/>
        <v>412.00000000000011</v>
      </c>
      <c r="L524" s="72" t="s">
        <v>26</v>
      </c>
      <c r="M524" s="73"/>
      <c r="N524" s="73"/>
    </row>
    <row r="525" spans="1:14">
      <c r="A525" s="67">
        <v>43869</v>
      </c>
      <c r="B525" s="68" t="s">
        <v>29</v>
      </c>
      <c r="C525" s="69" t="str">
        <f>VLOOKUP(A525,[1]Table!A:B,2,FALSE)</f>
        <v>P6 W3</v>
      </c>
      <c r="D525" s="69" t="str">
        <f>VLOOKUP(A525,[1]Table!A:D,4,FALSE)</f>
        <v>Period 6</v>
      </c>
      <c r="E525" s="70" t="s">
        <v>39</v>
      </c>
      <c r="F525" s="69">
        <v>0.91666666666666663</v>
      </c>
      <c r="G525" s="96">
        <v>8.8888888888888892E-2</v>
      </c>
      <c r="H525" s="96">
        <v>0.10347222222222222</v>
      </c>
      <c r="I525" s="69">
        <v>0.18541666666666667</v>
      </c>
      <c r="J525" s="11">
        <f t="shared" si="4"/>
        <v>387.00000000000006</v>
      </c>
      <c r="L525" s="72" t="s">
        <v>30</v>
      </c>
      <c r="M525" s="73"/>
      <c r="N525" s="73"/>
    </row>
    <row r="526" spans="1:14">
      <c r="A526" s="67">
        <v>43870</v>
      </c>
      <c r="B526" s="68" t="s">
        <v>31</v>
      </c>
      <c r="C526" s="69" t="str">
        <f>VLOOKUP(A526,[1]Table!A:B,2,FALSE)</f>
        <v>P6 W3</v>
      </c>
      <c r="D526" s="69" t="str">
        <f>VLOOKUP(A526,[1]Table!A:D,4,FALSE)</f>
        <v>Period 6</v>
      </c>
      <c r="E526" s="70" t="s">
        <v>39</v>
      </c>
      <c r="F526" s="69">
        <v>0.91666666666666663</v>
      </c>
      <c r="G526" s="96">
        <v>0.14652777777777778</v>
      </c>
      <c r="H526" s="96">
        <v>0.17847222222222223</v>
      </c>
      <c r="I526" s="69">
        <v>0.2326388888888889</v>
      </c>
      <c r="J526" s="11">
        <f t="shared" si="4"/>
        <v>455.00000000000011</v>
      </c>
      <c r="L526" s="72" t="s">
        <v>32</v>
      </c>
      <c r="M526" s="73"/>
      <c r="N526" s="73"/>
    </row>
    <row r="527" spans="1:14">
      <c r="A527" s="67">
        <v>43871</v>
      </c>
      <c r="B527" s="68" t="s">
        <v>14</v>
      </c>
      <c r="C527" s="69" t="str">
        <f>VLOOKUP(A527,[1]Table!A:B,2,FALSE)</f>
        <v>P6 W4</v>
      </c>
      <c r="D527" s="69" t="str">
        <f>VLOOKUP(A527,[1]Table!A:D,4,FALSE)</f>
        <v>Period 6</v>
      </c>
      <c r="E527" s="70" t="s">
        <v>47</v>
      </c>
      <c r="F527" s="69">
        <v>0.91666666666666663</v>
      </c>
      <c r="G527" s="96">
        <v>0.11388888888888889</v>
      </c>
      <c r="H527" s="96">
        <v>0.26597222222222222</v>
      </c>
      <c r="I527" s="69">
        <v>0.34236111111111112</v>
      </c>
      <c r="J527" s="11">
        <f t="shared" si="4"/>
        <v>613.00000000000011</v>
      </c>
      <c r="L527" s="72" t="s">
        <v>16</v>
      </c>
      <c r="M527" s="17" t="s">
        <v>229</v>
      </c>
      <c r="N527" s="73" t="s">
        <v>230</v>
      </c>
    </row>
    <row r="528" spans="1:14">
      <c r="A528" s="67">
        <v>43872</v>
      </c>
      <c r="B528" s="68" t="s">
        <v>17</v>
      </c>
      <c r="C528" s="69" t="str">
        <f>VLOOKUP(A528,[1]Table!A:B,2,FALSE)</f>
        <v>P6 W4</v>
      </c>
      <c r="D528" s="69" t="str">
        <f>VLOOKUP(A528,[1]Table!A:D,4,FALSE)</f>
        <v>Period 6</v>
      </c>
      <c r="E528" s="70" t="s">
        <v>47</v>
      </c>
      <c r="F528" s="69">
        <v>0.91666666666666663</v>
      </c>
      <c r="G528" s="96">
        <v>0.11805555555555555</v>
      </c>
      <c r="H528" s="96">
        <v>0.14791666666666667</v>
      </c>
      <c r="I528" s="69">
        <v>0.21875</v>
      </c>
      <c r="J528" s="11">
        <f t="shared" si="4"/>
        <v>435.00000000000006</v>
      </c>
      <c r="L528" s="72" t="s">
        <v>18</v>
      </c>
      <c r="M528" s="73"/>
      <c r="N528" s="73"/>
    </row>
    <row r="529" spans="1:14">
      <c r="A529" s="67">
        <v>43873</v>
      </c>
      <c r="B529" s="68" t="s">
        <v>21</v>
      </c>
      <c r="C529" s="69" t="str">
        <f>VLOOKUP(A529,[1]Table!A:B,2,FALSE)</f>
        <v>P6 W4</v>
      </c>
      <c r="D529" s="69" t="str">
        <f>VLOOKUP(A529,[1]Table!A:D,4,FALSE)</f>
        <v>Period 6</v>
      </c>
      <c r="E529" s="70" t="s">
        <v>47</v>
      </c>
      <c r="F529" s="69">
        <v>0.91666666666666663</v>
      </c>
      <c r="G529" s="96">
        <v>9.7222222222222224E-2</v>
      </c>
      <c r="H529" s="96">
        <v>0.12708333333333333</v>
      </c>
      <c r="I529" s="69">
        <v>0.1875</v>
      </c>
      <c r="J529" s="11">
        <f t="shared" si="4"/>
        <v>390.00000000000006</v>
      </c>
      <c r="L529" s="72" t="s">
        <v>22</v>
      </c>
      <c r="M529" s="73"/>
      <c r="N529" s="73"/>
    </row>
    <row r="530" spans="1:14">
      <c r="A530" s="67">
        <v>43874</v>
      </c>
      <c r="B530" s="68" t="s">
        <v>23</v>
      </c>
      <c r="C530" s="69" t="str">
        <f>VLOOKUP(A530,[1]Table!A:B,2,FALSE)</f>
        <v>P6 W4</v>
      </c>
      <c r="D530" s="69" t="str">
        <f>VLOOKUP(A530,[1]Table!A:D,4,FALSE)</f>
        <v>Period 6</v>
      </c>
      <c r="E530" s="70" t="s">
        <v>47</v>
      </c>
      <c r="F530" s="69">
        <v>0.91666666666666663</v>
      </c>
      <c r="G530" s="96">
        <v>0.13263888888888889</v>
      </c>
      <c r="H530" s="96">
        <v>0.1701388888888889</v>
      </c>
      <c r="I530" s="69">
        <v>0.23055555555555557</v>
      </c>
      <c r="J530" s="11">
        <f t="shared" si="4"/>
        <v>452</v>
      </c>
      <c r="L530" s="72" t="s">
        <v>24</v>
      </c>
      <c r="M530" s="73"/>
      <c r="N530" s="73"/>
    </row>
    <row r="531" spans="1:14">
      <c r="A531" s="67">
        <v>43875</v>
      </c>
      <c r="B531" s="68" t="s">
        <v>25</v>
      </c>
      <c r="C531" s="69" t="str">
        <f>VLOOKUP(A531,[1]Table!A:B,2,FALSE)</f>
        <v>P6 W4</v>
      </c>
      <c r="D531" s="69" t="str">
        <f>VLOOKUP(A531,[1]Table!A:D,4,FALSE)</f>
        <v>Period 6</v>
      </c>
      <c r="E531" s="70" t="s">
        <v>47</v>
      </c>
      <c r="F531" s="69">
        <v>0.91666666666666663</v>
      </c>
      <c r="G531" s="96">
        <v>0.12916666666666668</v>
      </c>
      <c r="H531" s="96">
        <v>0.16319444444444445</v>
      </c>
      <c r="I531" s="69">
        <v>0.23194444444444445</v>
      </c>
      <c r="J531" s="11">
        <f t="shared" si="4"/>
        <v>454</v>
      </c>
      <c r="L531" s="72" t="s">
        <v>26</v>
      </c>
      <c r="M531" s="73"/>
      <c r="N531" s="73"/>
    </row>
    <row r="532" spans="1:14">
      <c r="A532" s="67">
        <v>43876</v>
      </c>
      <c r="B532" s="68" t="s">
        <v>29</v>
      </c>
      <c r="C532" s="69" t="str">
        <f>VLOOKUP(A532,[1]Table!A:B,2,FALSE)</f>
        <v>P6 W4</v>
      </c>
      <c r="D532" s="69" t="str">
        <f>VLOOKUP(A532,[1]Table!A:D,4,FALSE)</f>
        <v>Period 6</v>
      </c>
      <c r="E532" s="70" t="s">
        <v>47</v>
      </c>
      <c r="F532" s="69">
        <v>0.91666666666666663</v>
      </c>
      <c r="G532" s="96">
        <v>0.12430555555555556</v>
      </c>
      <c r="H532" s="96">
        <v>0.14166666666666666</v>
      </c>
      <c r="I532" s="69">
        <v>0.19791666666666666</v>
      </c>
      <c r="J532" s="11">
        <f t="shared" si="4"/>
        <v>405</v>
      </c>
      <c r="L532" s="72" t="s">
        <v>30</v>
      </c>
      <c r="M532" s="73"/>
      <c r="N532" s="102"/>
    </row>
    <row r="533" spans="1:14">
      <c r="A533" s="67">
        <v>43877</v>
      </c>
      <c r="B533" s="68" t="s">
        <v>31</v>
      </c>
      <c r="C533" s="69" t="str">
        <f>VLOOKUP(A533,[1]Table!A:B,2,FALSE)</f>
        <v>P6 W4</v>
      </c>
      <c r="D533" s="69" t="str">
        <f>VLOOKUP(A533,[1]Table!A:D,4,FALSE)</f>
        <v>Period 6</v>
      </c>
      <c r="E533" s="70" t="s">
        <v>47</v>
      </c>
      <c r="F533" s="69">
        <v>0.91666666666666663</v>
      </c>
      <c r="G533" s="96">
        <v>0.17499999999999999</v>
      </c>
      <c r="H533" s="96">
        <v>0.2048611111111111</v>
      </c>
      <c r="I533" s="69">
        <v>0.25624999999999998</v>
      </c>
      <c r="J533" s="11">
        <f t="shared" si="4"/>
        <v>489</v>
      </c>
      <c r="L533" s="72" t="s">
        <v>32</v>
      </c>
      <c r="M533" s="74"/>
      <c r="N533" s="73"/>
    </row>
    <row r="534" spans="1:14">
      <c r="A534" s="78">
        <v>43878</v>
      </c>
      <c r="B534" s="79" t="s">
        <v>14</v>
      </c>
      <c r="C534" s="80" t="str">
        <f>VLOOKUP(A534,[1]Table!A:B,2,FALSE)</f>
        <v>P7 W1</v>
      </c>
      <c r="D534" s="80" t="str">
        <f>VLOOKUP(A534,[1]Table!A:D,4,FALSE)</f>
        <v>Period 7</v>
      </c>
      <c r="E534" s="70" t="s">
        <v>15</v>
      </c>
      <c r="F534" s="69">
        <v>0.91666666666666663</v>
      </c>
      <c r="G534" s="96">
        <v>0.13194444444444445</v>
      </c>
      <c r="H534" s="96">
        <v>0.16180555555555556</v>
      </c>
      <c r="I534" s="69">
        <v>0.21527777777777779</v>
      </c>
      <c r="J534" s="11">
        <f t="shared" si="4"/>
        <v>430.00000000000006</v>
      </c>
      <c r="L534" s="72" t="s">
        <v>16</v>
      </c>
      <c r="M534" s="73"/>
      <c r="N534" s="73"/>
    </row>
    <row r="535" spans="1:14">
      <c r="A535" s="67">
        <v>43879</v>
      </c>
      <c r="B535" s="68" t="s">
        <v>17</v>
      </c>
      <c r="C535" s="69" t="str">
        <f>VLOOKUP(A535,[1]Table!A:B,2,FALSE)</f>
        <v>P7 W1</v>
      </c>
      <c r="D535" s="69" t="str">
        <f>VLOOKUP(A535,[1]Table!A:D,4,FALSE)</f>
        <v>Period 7</v>
      </c>
      <c r="E535" s="70" t="s">
        <v>15</v>
      </c>
      <c r="F535" s="69">
        <v>0.91666666666666663</v>
      </c>
      <c r="G535" s="96">
        <v>7.7777777777777779E-2</v>
      </c>
      <c r="H535" s="96">
        <v>0.10138888888888889</v>
      </c>
      <c r="I535" s="69">
        <v>0.18055555555555555</v>
      </c>
      <c r="J535" s="11">
        <f t="shared" si="4"/>
        <v>380.00000000000011</v>
      </c>
      <c r="L535" s="72" t="s">
        <v>18</v>
      </c>
      <c r="M535" s="73"/>
      <c r="N535" s="73"/>
    </row>
    <row r="536" spans="1:14">
      <c r="A536" s="67">
        <v>43880</v>
      </c>
      <c r="B536" s="68" t="s">
        <v>21</v>
      </c>
      <c r="C536" s="69" t="str">
        <f>VLOOKUP(A536,[1]Table!A:B,2,FALSE)</f>
        <v>P7 W1</v>
      </c>
      <c r="D536" s="69" t="str">
        <f>VLOOKUP(A536,[1]Table!A:D,4,FALSE)</f>
        <v>Period 7</v>
      </c>
      <c r="E536" s="70" t="s">
        <v>15</v>
      </c>
      <c r="F536" s="69">
        <v>0.91666666666666663</v>
      </c>
      <c r="G536" s="96">
        <v>0.10694444444444444</v>
      </c>
      <c r="H536" s="96">
        <v>0.12569444444444444</v>
      </c>
      <c r="I536" s="69">
        <v>0.2048611111111111</v>
      </c>
      <c r="J536" s="11">
        <f t="shared" si="4"/>
        <v>414.99999999999994</v>
      </c>
      <c r="L536" s="72" t="s">
        <v>22</v>
      </c>
      <c r="M536" s="74"/>
      <c r="N536" s="73"/>
    </row>
    <row r="537" spans="1:14">
      <c r="A537" s="67">
        <v>43881</v>
      </c>
      <c r="B537" s="68" t="s">
        <v>23</v>
      </c>
      <c r="C537" s="69" t="str">
        <f>VLOOKUP(A537,[1]Table!A:B,2,FALSE)</f>
        <v>P7 W1</v>
      </c>
      <c r="D537" s="69" t="str">
        <f>VLOOKUP(A537,[1]Table!A:D,4,FALSE)</f>
        <v>Period 7</v>
      </c>
      <c r="E537" s="70" t="s">
        <v>15</v>
      </c>
      <c r="F537" s="69">
        <v>0.91666666666666663</v>
      </c>
      <c r="G537" s="96">
        <v>8.6805555555555552E-2</v>
      </c>
      <c r="H537" s="96">
        <v>0.12847222222222221</v>
      </c>
      <c r="I537" s="69">
        <v>0.19305555555555556</v>
      </c>
      <c r="J537" s="11">
        <f t="shared" si="4"/>
        <v>398</v>
      </c>
      <c r="L537" s="72" t="s">
        <v>24</v>
      </c>
      <c r="M537" s="73"/>
      <c r="N537" s="73"/>
    </row>
    <row r="538" spans="1:14">
      <c r="A538" s="67">
        <v>43882</v>
      </c>
      <c r="B538" s="68" t="s">
        <v>25</v>
      </c>
      <c r="C538" s="69" t="str">
        <f>VLOOKUP(A538,[1]Table!A:B,2,FALSE)</f>
        <v>P7 W1</v>
      </c>
      <c r="D538" s="69" t="str">
        <f>VLOOKUP(A538,[1]Table!A:D,4,FALSE)</f>
        <v>Period 7</v>
      </c>
      <c r="E538" s="70" t="s">
        <v>15</v>
      </c>
      <c r="F538" s="69">
        <v>0.91666666666666663</v>
      </c>
      <c r="G538" s="96">
        <v>0.12152777777777778</v>
      </c>
      <c r="H538" s="96">
        <v>0.15138888888888888</v>
      </c>
      <c r="I538" s="69">
        <v>0.21944444444444444</v>
      </c>
      <c r="J538" s="11">
        <f t="shared" si="4"/>
        <v>436.00000000000006</v>
      </c>
      <c r="L538" s="72" t="s">
        <v>26</v>
      </c>
      <c r="M538" s="73"/>
      <c r="N538" s="73"/>
    </row>
    <row r="539" spans="1:14">
      <c r="A539" s="67">
        <v>43883</v>
      </c>
      <c r="B539" s="68" t="s">
        <v>29</v>
      </c>
      <c r="C539" s="69" t="str">
        <f>VLOOKUP(A539,[1]Table!A:B,2,FALSE)</f>
        <v>P7 W1</v>
      </c>
      <c r="D539" s="69" t="str">
        <f>VLOOKUP(A539,[1]Table!A:D,4,FALSE)</f>
        <v>Period 7</v>
      </c>
      <c r="E539" s="70" t="s">
        <v>15</v>
      </c>
      <c r="F539" s="69">
        <v>0.91666666666666663</v>
      </c>
      <c r="G539" s="96">
        <v>8.4027777777777785E-2</v>
      </c>
      <c r="H539" s="96">
        <v>9.8611111111111108E-2</v>
      </c>
      <c r="I539" s="69">
        <v>0.19097222222222221</v>
      </c>
      <c r="J539" s="11">
        <f t="shared" si="4"/>
        <v>395.00000000000006</v>
      </c>
      <c r="L539" s="72" t="s">
        <v>30</v>
      </c>
      <c r="M539" s="73"/>
      <c r="N539" s="73"/>
    </row>
    <row r="540" spans="1:14">
      <c r="A540" s="67">
        <v>43884</v>
      </c>
      <c r="B540" s="68" t="s">
        <v>31</v>
      </c>
      <c r="C540" s="69" t="str">
        <f>VLOOKUP(A540,[1]Table!A:B,2,FALSE)</f>
        <v>P7 W1</v>
      </c>
      <c r="D540" s="69" t="str">
        <f>VLOOKUP(A540,[1]Table!A:D,4,FALSE)</f>
        <v>Period 7</v>
      </c>
      <c r="E540" s="70" t="s">
        <v>15</v>
      </c>
      <c r="F540" s="69">
        <v>0.91666666666666663</v>
      </c>
      <c r="G540" s="96">
        <v>0.14444444444444443</v>
      </c>
      <c r="H540" s="96">
        <v>0.15902777777777777</v>
      </c>
      <c r="I540" s="69">
        <v>0.23125000000000001</v>
      </c>
      <c r="J540" s="11">
        <f t="shared" si="4"/>
        <v>453.00000000000017</v>
      </c>
      <c r="L540" s="72" t="s">
        <v>32</v>
      </c>
      <c r="M540" s="73"/>
      <c r="N540" s="73"/>
    </row>
    <row r="541" spans="1:14">
      <c r="A541" s="67">
        <v>43885</v>
      </c>
      <c r="B541" s="68" t="s">
        <v>14</v>
      </c>
      <c r="C541" s="69" t="str">
        <f>VLOOKUP(A541,[1]Table!A:B,2,FALSE)</f>
        <v>P7 W2</v>
      </c>
      <c r="D541" s="69" t="str">
        <f>VLOOKUP(A541,[1]Table!A:D,4,FALSE)</f>
        <v>Period 7</v>
      </c>
      <c r="E541" s="70" t="s">
        <v>33</v>
      </c>
      <c r="F541" s="69">
        <v>0.91666666666666663</v>
      </c>
      <c r="G541" s="96">
        <v>9.2361111111111116E-2</v>
      </c>
      <c r="H541" s="96">
        <v>0.1361111111111111</v>
      </c>
      <c r="I541" s="69">
        <v>0.2</v>
      </c>
      <c r="J541" s="11">
        <f t="shared" si="4"/>
        <v>408.00000000000017</v>
      </c>
      <c r="L541" s="72" t="s">
        <v>16</v>
      </c>
      <c r="M541" s="73"/>
      <c r="N541" s="73"/>
    </row>
    <row r="542" spans="1:14">
      <c r="A542" s="67">
        <v>43886</v>
      </c>
      <c r="B542" s="68" t="s">
        <v>17</v>
      </c>
      <c r="C542" s="69" t="str">
        <f>VLOOKUP(A542,[1]Table!A:B,2,FALSE)</f>
        <v>P7 W2</v>
      </c>
      <c r="D542" s="69" t="str">
        <f>VLOOKUP(A542,[1]Table!A:D,4,FALSE)</f>
        <v>Period 7</v>
      </c>
      <c r="E542" s="70" t="s">
        <v>33</v>
      </c>
      <c r="F542" s="69">
        <v>0.91666666666666663</v>
      </c>
      <c r="G542" s="96">
        <v>0.12847222222222221</v>
      </c>
      <c r="H542" s="96">
        <v>0.15555555555555556</v>
      </c>
      <c r="I542" s="69">
        <v>0.22500000000000001</v>
      </c>
      <c r="J542" s="11">
        <f t="shared" si="4"/>
        <v>444</v>
      </c>
      <c r="L542" s="72" t="s">
        <v>18</v>
      </c>
      <c r="M542" s="73"/>
      <c r="N542" s="73"/>
    </row>
    <row r="543" spans="1:14">
      <c r="A543" s="67">
        <v>43887</v>
      </c>
      <c r="B543" s="68" t="s">
        <v>21</v>
      </c>
      <c r="C543" s="69" t="str">
        <f>VLOOKUP(A543,[1]Table!A:B,2,FALSE)</f>
        <v>P7 W2</v>
      </c>
      <c r="D543" s="69" t="str">
        <f>VLOOKUP(A543,[1]Table!A:D,4,FALSE)</f>
        <v>Period 7</v>
      </c>
      <c r="E543" s="70" t="s">
        <v>33</v>
      </c>
      <c r="F543" s="69">
        <v>0.91666666666666663</v>
      </c>
      <c r="G543" s="96">
        <v>8.611111111111111E-2</v>
      </c>
      <c r="H543" s="96">
        <v>0.1111111111111111</v>
      </c>
      <c r="I543" s="69">
        <v>0.19236111111111112</v>
      </c>
      <c r="J543" s="11">
        <f t="shared" si="4"/>
        <v>397</v>
      </c>
      <c r="L543" s="72" t="s">
        <v>22</v>
      </c>
      <c r="M543" s="73"/>
      <c r="N543" s="73"/>
    </row>
    <row r="544" spans="1:14">
      <c r="A544" s="67">
        <v>43888</v>
      </c>
      <c r="B544" s="68" t="s">
        <v>23</v>
      </c>
      <c r="C544" s="69" t="str">
        <f>VLOOKUP(A544,[1]Table!A:B,2,FALSE)</f>
        <v>P7 W2</v>
      </c>
      <c r="D544" s="69" t="str">
        <f>VLOOKUP(A544,[1]Table!A:D,4,FALSE)</f>
        <v>Period 7</v>
      </c>
      <c r="E544" s="70" t="s">
        <v>33</v>
      </c>
      <c r="F544" s="69">
        <v>0.91666666666666663</v>
      </c>
      <c r="G544" s="96">
        <v>7.6388888888888895E-2</v>
      </c>
      <c r="H544" s="96">
        <v>0.11180555555555556</v>
      </c>
      <c r="I544" s="69">
        <v>0.19027777777777777</v>
      </c>
      <c r="J544" s="11">
        <f t="shared" si="4"/>
        <v>394.00000000000006</v>
      </c>
      <c r="L544" s="72" t="s">
        <v>24</v>
      </c>
      <c r="M544" s="73"/>
      <c r="N544" s="73"/>
    </row>
    <row r="545" spans="1:14">
      <c r="A545" s="67">
        <v>43889</v>
      </c>
      <c r="B545" s="68" t="s">
        <v>25</v>
      </c>
      <c r="C545" s="69" t="str">
        <f>VLOOKUP(A545,[1]Table!A:B,2,FALSE)</f>
        <v>P7 W2</v>
      </c>
      <c r="D545" s="69" t="str">
        <f>VLOOKUP(A545,[1]Table!A:D,4,FALSE)</f>
        <v>Period 7</v>
      </c>
      <c r="E545" s="70" t="s">
        <v>33</v>
      </c>
      <c r="F545" s="69">
        <v>0.91666666666666663</v>
      </c>
      <c r="G545" s="96">
        <v>0.10347222222222222</v>
      </c>
      <c r="H545" s="96">
        <v>0.13750000000000001</v>
      </c>
      <c r="I545" s="69">
        <v>0.21111111111111111</v>
      </c>
      <c r="J545" s="11">
        <f t="shared" si="4"/>
        <v>424.00000000000011</v>
      </c>
      <c r="L545" s="72" t="s">
        <v>26</v>
      </c>
      <c r="M545" s="73"/>
      <c r="N545" s="73"/>
    </row>
    <row r="546" spans="1:14">
      <c r="A546" s="67">
        <v>43890</v>
      </c>
      <c r="B546" s="68" t="s">
        <v>29</v>
      </c>
      <c r="C546" s="69" t="str">
        <f>VLOOKUP(A546,[1]Table!A:B,2,FALSE)</f>
        <v>P7 W2</v>
      </c>
      <c r="D546" s="69" t="str">
        <f>VLOOKUP(A546,[1]Table!A:D,4,FALSE)</f>
        <v>Period 7</v>
      </c>
      <c r="E546" s="70" t="s">
        <v>33</v>
      </c>
      <c r="F546" s="69">
        <v>0.91666666666666663</v>
      </c>
      <c r="G546" s="96">
        <v>0.10972222222222222</v>
      </c>
      <c r="H546" s="96">
        <v>0.125</v>
      </c>
      <c r="I546" s="69">
        <v>0.22152777777777777</v>
      </c>
      <c r="J546" s="11">
        <f t="shared" si="4"/>
        <v>439.00000000000006</v>
      </c>
      <c r="L546" s="72" t="s">
        <v>30</v>
      </c>
      <c r="M546" s="73"/>
      <c r="N546" s="73"/>
    </row>
    <row r="547" spans="1:14">
      <c r="A547" s="67">
        <v>43891</v>
      </c>
      <c r="B547" s="68" t="s">
        <v>31</v>
      </c>
      <c r="C547" s="69" t="str">
        <f>VLOOKUP(A547,[1]Table!A:B,2,FALSE)</f>
        <v>P7 W2</v>
      </c>
      <c r="D547" s="69" t="str">
        <f>VLOOKUP(A547,[1]Table!A:D,4,FALSE)</f>
        <v>Period 7</v>
      </c>
      <c r="E547" s="70" t="s">
        <v>33</v>
      </c>
      <c r="F547" s="69">
        <v>0.91666666666666663</v>
      </c>
      <c r="G547" s="96">
        <v>0.16250000000000001</v>
      </c>
      <c r="H547" s="96">
        <v>0.19375000000000001</v>
      </c>
      <c r="I547" s="69">
        <v>0.24513888888888888</v>
      </c>
      <c r="J547" s="11">
        <f t="shared" si="4"/>
        <v>473.00000000000006</v>
      </c>
      <c r="L547" s="72" t="s">
        <v>32</v>
      </c>
      <c r="M547" s="73"/>
      <c r="N547" s="73"/>
    </row>
    <row r="548" spans="1:14">
      <c r="A548" s="67">
        <v>43892</v>
      </c>
      <c r="B548" s="68" t="s">
        <v>14</v>
      </c>
      <c r="C548" s="69" t="str">
        <f>VLOOKUP(A548,[1]Table!A:B,2,FALSE)</f>
        <v>P7 W3</v>
      </c>
      <c r="D548" s="69" t="str">
        <f>VLOOKUP(A548,[1]Table!A:D,4,FALSE)</f>
        <v>Period 7</v>
      </c>
      <c r="E548" s="70" t="s">
        <v>39</v>
      </c>
      <c r="F548" s="69">
        <v>0.91666666666666663</v>
      </c>
      <c r="G548" s="96">
        <v>0.11388888888888889</v>
      </c>
      <c r="H548" s="96">
        <v>0.14583333333333334</v>
      </c>
      <c r="I548" s="69">
        <v>0.22152777777777777</v>
      </c>
      <c r="J548" s="11">
        <f t="shared" si="4"/>
        <v>439.00000000000006</v>
      </c>
      <c r="L548" s="72" t="s">
        <v>16</v>
      </c>
      <c r="M548" s="73"/>
      <c r="N548" s="73"/>
    </row>
    <row r="549" spans="1:14">
      <c r="A549" s="67">
        <v>43893</v>
      </c>
      <c r="B549" s="68" t="s">
        <v>17</v>
      </c>
      <c r="C549" s="69" t="str">
        <f>VLOOKUP(A549,[1]Table!A:B,2,FALSE)</f>
        <v>P7 W3</v>
      </c>
      <c r="D549" s="69" t="str">
        <f>VLOOKUP(A549,[1]Table!A:D,4,FALSE)</f>
        <v>Period 7</v>
      </c>
      <c r="E549" s="70" t="s">
        <v>39</v>
      </c>
      <c r="F549" s="69">
        <v>0.91666666666666663</v>
      </c>
      <c r="G549" s="96">
        <v>0.11041666666666666</v>
      </c>
      <c r="H549" s="96">
        <v>0.14444444444444443</v>
      </c>
      <c r="I549" s="69">
        <v>0.21944444444444444</v>
      </c>
      <c r="J549" s="11">
        <f t="shared" si="4"/>
        <v>436.00000000000006</v>
      </c>
      <c r="L549" s="72" t="s">
        <v>18</v>
      </c>
      <c r="M549" s="73"/>
      <c r="N549" s="73"/>
    </row>
    <row r="550" spans="1:14">
      <c r="A550" s="67">
        <v>43894</v>
      </c>
      <c r="B550" s="68" t="s">
        <v>21</v>
      </c>
      <c r="C550" s="69" t="str">
        <f>VLOOKUP(A550,[1]Table!A:B,2,FALSE)</f>
        <v>P7 W3</v>
      </c>
      <c r="D550" s="69" t="str">
        <f>VLOOKUP(A550,[1]Table!A:D,4,FALSE)</f>
        <v>Period 7</v>
      </c>
      <c r="E550" s="70" t="s">
        <v>39</v>
      </c>
      <c r="F550" s="69">
        <v>0.91666666666666663</v>
      </c>
      <c r="G550" s="96">
        <v>0.20624999999999999</v>
      </c>
      <c r="H550" s="96">
        <v>0.33819444444444446</v>
      </c>
      <c r="I550" s="69">
        <v>0.52847222222222223</v>
      </c>
      <c r="J550" s="11">
        <f t="shared" si="4"/>
        <v>881</v>
      </c>
      <c r="L550" s="72" t="s">
        <v>22</v>
      </c>
      <c r="M550" s="103" t="s">
        <v>231</v>
      </c>
      <c r="N550" s="73" t="s">
        <v>222</v>
      </c>
    </row>
    <row r="551" spans="1:14">
      <c r="A551" s="67">
        <v>43895</v>
      </c>
      <c r="B551" s="68" t="s">
        <v>23</v>
      </c>
      <c r="C551" s="69" t="str">
        <f>VLOOKUP(A551,[1]Table!A:B,2,FALSE)</f>
        <v>P7 W3</v>
      </c>
      <c r="D551" s="69" t="str">
        <f>VLOOKUP(A551,[1]Table!A:D,4,FALSE)</f>
        <v>Period 7</v>
      </c>
      <c r="E551" s="70" t="s">
        <v>39</v>
      </c>
      <c r="F551" s="69">
        <v>0.91666666666666663</v>
      </c>
      <c r="G551" s="96">
        <v>8.2638888888888887E-2</v>
      </c>
      <c r="H551" s="96">
        <v>0.11458333333333333</v>
      </c>
      <c r="I551" s="69">
        <v>0.19444444444444445</v>
      </c>
      <c r="J551" s="11">
        <f t="shared" si="4"/>
        <v>400</v>
      </c>
      <c r="L551" s="72" t="s">
        <v>24</v>
      </c>
      <c r="M551" s="104"/>
      <c r="N551" s="73"/>
    </row>
    <row r="552" spans="1:14">
      <c r="A552" s="67">
        <v>43896</v>
      </c>
      <c r="B552" s="68" t="s">
        <v>25</v>
      </c>
      <c r="C552" s="69" t="str">
        <f>VLOOKUP(A552,[1]Table!A:B,2,FALSE)</f>
        <v>P7 W3</v>
      </c>
      <c r="D552" s="69" t="str">
        <f>VLOOKUP(A552,[1]Table!A:D,4,FALSE)</f>
        <v>Period 7</v>
      </c>
      <c r="E552" s="70" t="s">
        <v>39</v>
      </c>
      <c r="F552" s="69">
        <v>0.91666666666666663</v>
      </c>
      <c r="G552" s="96">
        <v>0.11874999999999999</v>
      </c>
      <c r="H552" s="96">
        <v>0.14861111111111111</v>
      </c>
      <c r="I552" s="69">
        <v>0.22638888888888889</v>
      </c>
      <c r="J552" s="11">
        <f t="shared" si="4"/>
        <v>446</v>
      </c>
      <c r="L552" s="72" t="s">
        <v>26</v>
      </c>
      <c r="M552" s="73"/>
      <c r="N552" s="73"/>
    </row>
    <row r="553" spans="1:14">
      <c r="A553" s="67">
        <v>43897</v>
      </c>
      <c r="B553" s="68" t="s">
        <v>29</v>
      </c>
      <c r="C553" s="69" t="str">
        <f>VLOOKUP(A553,[1]Table!A:B,2,FALSE)</f>
        <v>P7 W3</v>
      </c>
      <c r="D553" s="69" t="str">
        <f>VLOOKUP(A553,[1]Table!A:D,4,FALSE)</f>
        <v>Period 7</v>
      </c>
      <c r="E553" s="70" t="s">
        <v>39</v>
      </c>
      <c r="F553" s="69">
        <v>0.91666666666666663</v>
      </c>
      <c r="G553" s="96">
        <v>7.5694444444444439E-2</v>
      </c>
      <c r="H553" s="96">
        <v>0.13125000000000001</v>
      </c>
      <c r="I553" s="69">
        <v>0.21111111111111111</v>
      </c>
      <c r="J553" s="11">
        <f t="shared" si="4"/>
        <v>424.00000000000011</v>
      </c>
      <c r="L553" s="72" t="s">
        <v>30</v>
      </c>
      <c r="M553" s="73"/>
      <c r="N553" s="73"/>
    </row>
    <row r="554" spans="1:14">
      <c r="A554" s="67">
        <v>43898</v>
      </c>
      <c r="B554" s="68" t="s">
        <v>31</v>
      </c>
      <c r="C554" s="69" t="str">
        <f>VLOOKUP(A554,[1]Table!A:B,2,FALSE)</f>
        <v>P7 W3</v>
      </c>
      <c r="D554" s="69" t="str">
        <f>VLOOKUP(A554,[1]Table!A:D,4,FALSE)</f>
        <v>Period 7</v>
      </c>
      <c r="E554" s="70" t="s">
        <v>39</v>
      </c>
      <c r="F554" s="69">
        <v>0.91666666666666663</v>
      </c>
      <c r="G554" s="96">
        <v>0.14722222222222223</v>
      </c>
      <c r="H554" s="96">
        <v>0.17708333333333334</v>
      </c>
      <c r="I554" s="69">
        <v>0.31180555555555556</v>
      </c>
      <c r="J554" s="11">
        <f>IF(I553 &gt; 0,(I553-F554+(I553&lt;F554))*24*60)</f>
        <v>424.00000000000011</v>
      </c>
      <c r="L554" s="72" t="s">
        <v>32</v>
      </c>
      <c r="M554" s="73"/>
      <c r="N554" s="73" t="s">
        <v>214</v>
      </c>
    </row>
    <row r="555" spans="1:14">
      <c r="A555" s="67">
        <v>43899</v>
      </c>
      <c r="B555" s="68" t="s">
        <v>14</v>
      </c>
      <c r="C555" s="69" t="str">
        <f>VLOOKUP(A555,[1]Table!A:B,2,FALSE)</f>
        <v>P7 W4</v>
      </c>
      <c r="D555" s="69" t="str">
        <f>VLOOKUP(A555,[1]Table!A:D,4,FALSE)</f>
        <v>Period 7</v>
      </c>
      <c r="E555" s="70" t="s">
        <v>47</v>
      </c>
      <c r="F555" s="69">
        <v>0.91666666666666663</v>
      </c>
      <c r="G555" s="96">
        <v>0.10069444444444445</v>
      </c>
      <c r="H555" s="96">
        <v>0.13055555555555556</v>
      </c>
      <c r="I555" s="69">
        <v>0.20833333333333334</v>
      </c>
      <c r="J555" s="11">
        <f t="shared" ref="J555:J729" si="5">IF(I555 &gt; 0,(I555-F555+(I555&lt;F555))*24*60)</f>
        <v>420.00000000000011</v>
      </c>
      <c r="L555" s="72" t="s">
        <v>16</v>
      </c>
      <c r="M555" s="72" t="s">
        <v>232</v>
      </c>
      <c r="N555" s="73" t="s">
        <v>222</v>
      </c>
    </row>
    <row r="556" spans="1:14">
      <c r="A556" s="67">
        <v>43900</v>
      </c>
      <c r="B556" s="68" t="s">
        <v>17</v>
      </c>
      <c r="C556" s="69" t="str">
        <f>VLOOKUP(A556,[1]Table!A:B,2,FALSE)</f>
        <v>P7 W4</v>
      </c>
      <c r="D556" s="69" t="str">
        <f>VLOOKUP(A556,[1]Table!A:D,4,FALSE)</f>
        <v>Period 7</v>
      </c>
      <c r="E556" s="70" t="s">
        <v>47</v>
      </c>
      <c r="F556" s="69">
        <v>0.91666666666666663</v>
      </c>
      <c r="G556" s="96">
        <v>0.11041666666666666</v>
      </c>
      <c r="H556" s="96">
        <v>0.15069444444444444</v>
      </c>
      <c r="I556" s="69">
        <v>0.22013888888888888</v>
      </c>
      <c r="J556" s="11">
        <f t="shared" si="5"/>
        <v>437.00000000000006</v>
      </c>
      <c r="L556" s="72" t="s">
        <v>18</v>
      </c>
      <c r="M556" s="73"/>
      <c r="N556" s="73"/>
    </row>
    <row r="557" spans="1:14">
      <c r="A557" s="67">
        <v>43901</v>
      </c>
      <c r="B557" s="68" t="s">
        <v>21</v>
      </c>
      <c r="C557" s="69" t="str">
        <f>VLOOKUP(A557,[1]Table!A:B,2,FALSE)</f>
        <v>P7 W4</v>
      </c>
      <c r="D557" s="69" t="str">
        <f>VLOOKUP(A557,[1]Table!A:D,4,FALSE)</f>
        <v>Period 7</v>
      </c>
      <c r="E557" s="70" t="s">
        <v>47</v>
      </c>
      <c r="F557" s="69">
        <v>0.91666666666666663</v>
      </c>
      <c r="G557" s="96">
        <v>0.13402777777777777</v>
      </c>
      <c r="H557" s="96">
        <v>0.17569444444444443</v>
      </c>
      <c r="I557" s="69">
        <v>0.24722222222222223</v>
      </c>
      <c r="J557" s="11">
        <f t="shared" si="5"/>
        <v>476.00000000000006</v>
      </c>
      <c r="L557" s="72" t="s">
        <v>22</v>
      </c>
      <c r="M557" s="73"/>
      <c r="N557" s="73"/>
    </row>
    <row r="558" spans="1:14">
      <c r="A558" s="67">
        <v>43902</v>
      </c>
      <c r="B558" s="68" t="s">
        <v>23</v>
      </c>
      <c r="C558" s="69" t="str">
        <f>VLOOKUP(A558,[1]Table!A:B,2,FALSE)</f>
        <v>P7 W4</v>
      </c>
      <c r="D558" s="69" t="str">
        <f>VLOOKUP(A558,[1]Table!A:D,4,FALSE)</f>
        <v>Period 7</v>
      </c>
      <c r="E558" s="70" t="s">
        <v>47</v>
      </c>
      <c r="F558" s="69">
        <v>0.91666666666666663</v>
      </c>
      <c r="G558" s="96">
        <v>0.1361111111111111</v>
      </c>
      <c r="H558" s="96">
        <v>0.18402777777777779</v>
      </c>
      <c r="I558" s="69">
        <v>0.24791666666666667</v>
      </c>
      <c r="J558" s="11">
        <f t="shared" si="5"/>
        <v>477.00000000000006</v>
      </c>
      <c r="L558" s="72" t="s">
        <v>24</v>
      </c>
      <c r="M558" s="73"/>
      <c r="N558" s="73"/>
    </row>
    <row r="559" spans="1:14">
      <c r="A559" s="67">
        <v>43903</v>
      </c>
      <c r="B559" s="68" t="s">
        <v>25</v>
      </c>
      <c r="C559" s="69" t="str">
        <f>VLOOKUP(A559,[1]Table!A:B,2,FALSE)</f>
        <v>P7 W4</v>
      </c>
      <c r="D559" s="69" t="str">
        <f>VLOOKUP(A559,[1]Table!A:D,4,FALSE)</f>
        <v>Period 7</v>
      </c>
      <c r="E559" s="70" t="s">
        <v>47</v>
      </c>
      <c r="F559" s="69">
        <v>0.91666666666666663</v>
      </c>
      <c r="G559" s="96">
        <v>0.15833333333333333</v>
      </c>
      <c r="H559" s="96">
        <v>0.19652777777777777</v>
      </c>
      <c r="I559" s="69">
        <v>0.26458333333333334</v>
      </c>
      <c r="J559" s="11">
        <f t="shared" si="5"/>
        <v>501</v>
      </c>
      <c r="L559" s="72" t="s">
        <v>26</v>
      </c>
      <c r="M559" s="73"/>
      <c r="N559" s="73"/>
    </row>
    <row r="560" spans="1:14">
      <c r="A560" s="67">
        <v>43904</v>
      </c>
      <c r="B560" s="68" t="s">
        <v>29</v>
      </c>
      <c r="C560" s="69" t="str">
        <f>VLOOKUP(A560,[1]Table!A:B,2,FALSE)</f>
        <v>P7 W4</v>
      </c>
      <c r="D560" s="69" t="str">
        <f>VLOOKUP(A560,[1]Table!A:D,4,FALSE)</f>
        <v>Period 7</v>
      </c>
      <c r="E560" s="70" t="s">
        <v>47</v>
      </c>
      <c r="F560" s="69">
        <v>0.91666666666666663</v>
      </c>
      <c r="G560" s="96">
        <v>0.16041666666666668</v>
      </c>
      <c r="H560" s="96">
        <v>0.17569444444444443</v>
      </c>
      <c r="I560" s="69">
        <v>0.23055555555555557</v>
      </c>
      <c r="J560" s="11">
        <f t="shared" si="5"/>
        <v>452</v>
      </c>
      <c r="L560" s="72" t="s">
        <v>30</v>
      </c>
      <c r="M560" s="73"/>
      <c r="N560" s="73"/>
    </row>
    <row r="561" spans="1:14">
      <c r="A561" s="67">
        <v>43905</v>
      </c>
      <c r="B561" s="68" t="s">
        <v>31</v>
      </c>
      <c r="C561" s="69" t="str">
        <f>VLOOKUP(A561,[1]Table!A:B,2,FALSE)</f>
        <v>P7 W4</v>
      </c>
      <c r="D561" s="69" t="str">
        <f>VLOOKUP(A561,[1]Table!A:D,4,FALSE)</f>
        <v>Period 7</v>
      </c>
      <c r="E561" s="70" t="s">
        <v>47</v>
      </c>
      <c r="F561" s="69">
        <v>0.91666666666666663</v>
      </c>
      <c r="G561" s="96">
        <v>0.22916666666666666</v>
      </c>
      <c r="H561" s="96">
        <v>0.26111111111111113</v>
      </c>
      <c r="I561" s="69">
        <v>0.34513888888888888</v>
      </c>
      <c r="J561" s="11">
        <f t="shared" si="5"/>
        <v>617.00000000000011</v>
      </c>
      <c r="L561" s="72" t="s">
        <v>32</v>
      </c>
      <c r="M561" s="73"/>
      <c r="N561" s="73"/>
    </row>
    <row r="562" spans="1:14">
      <c r="A562" s="78">
        <v>43906</v>
      </c>
      <c r="B562" s="79" t="s">
        <v>14</v>
      </c>
      <c r="C562" s="80" t="str">
        <f>VLOOKUP(A562,[1]Table!A:B,2,FALSE)</f>
        <v>P8 W1</v>
      </c>
      <c r="D562" s="80" t="str">
        <f>VLOOKUP(A562,[1]Table!A:D,4,FALSE)</f>
        <v>Period 8</v>
      </c>
      <c r="E562" s="70" t="s">
        <v>15</v>
      </c>
      <c r="F562" s="80">
        <v>0.91666666666666663</v>
      </c>
      <c r="G562" s="96">
        <v>0.13541666666666666</v>
      </c>
      <c r="H562" s="96">
        <v>0.17083333333333334</v>
      </c>
      <c r="I562" s="69">
        <v>0.23055555555555557</v>
      </c>
      <c r="J562" s="11">
        <f t="shared" si="5"/>
        <v>452</v>
      </c>
      <c r="L562" s="72" t="s">
        <v>16</v>
      </c>
      <c r="M562" s="73"/>
      <c r="N562" s="73"/>
    </row>
    <row r="563" spans="1:14">
      <c r="A563" s="67">
        <v>43907</v>
      </c>
      <c r="B563" s="68" t="s">
        <v>17</v>
      </c>
      <c r="C563" s="69" t="str">
        <f>VLOOKUP(A563,[1]Table!A:B,2,FALSE)</f>
        <v>P8 W1</v>
      </c>
      <c r="D563" s="69" t="str">
        <f>VLOOKUP(A563,[1]Table!A:D,4,FALSE)</f>
        <v>Period 8</v>
      </c>
      <c r="E563" s="70" t="s">
        <v>15</v>
      </c>
      <c r="F563" s="69">
        <v>0.91666666666666663</v>
      </c>
      <c r="G563" s="96">
        <v>0.15555555555555556</v>
      </c>
      <c r="H563" s="96">
        <v>0.18263888888888888</v>
      </c>
      <c r="I563" s="69">
        <v>0.2590277777777778</v>
      </c>
      <c r="J563" s="11">
        <f t="shared" si="5"/>
        <v>493</v>
      </c>
      <c r="L563" s="72" t="s">
        <v>18</v>
      </c>
      <c r="M563" s="73"/>
      <c r="N563" s="73"/>
    </row>
    <row r="564" spans="1:14">
      <c r="A564" s="67">
        <v>43908</v>
      </c>
      <c r="B564" s="68" t="s">
        <v>21</v>
      </c>
      <c r="C564" s="69" t="str">
        <f>VLOOKUP(A564,[1]Table!A:B,2,FALSE)</f>
        <v>P8 W1</v>
      </c>
      <c r="D564" s="69" t="str">
        <f>VLOOKUP(A564,[1]Table!A:D,4,FALSE)</f>
        <v>Period 8</v>
      </c>
      <c r="E564" s="70" t="s">
        <v>15</v>
      </c>
      <c r="F564" s="69">
        <v>0.91666666666666663</v>
      </c>
      <c r="G564" s="96">
        <v>0.11319444444444444</v>
      </c>
      <c r="H564" s="96">
        <v>0.13819444444444445</v>
      </c>
      <c r="I564" s="69">
        <v>0.22500000000000001</v>
      </c>
      <c r="J564" s="11">
        <f t="shared" si="5"/>
        <v>444</v>
      </c>
      <c r="L564" s="72" t="s">
        <v>22</v>
      </c>
      <c r="M564" s="73"/>
      <c r="N564" s="73"/>
    </row>
    <row r="565" spans="1:14">
      <c r="A565" s="67">
        <v>43909</v>
      </c>
      <c r="B565" s="68" t="s">
        <v>23</v>
      </c>
      <c r="C565" s="69" t="str">
        <f>VLOOKUP(A565,[1]Table!A:B,2,FALSE)</f>
        <v>P8 W1</v>
      </c>
      <c r="D565" s="69" t="str">
        <f>VLOOKUP(A565,[1]Table!A:D,4,FALSE)</f>
        <v>Period 8</v>
      </c>
      <c r="E565" s="70" t="s">
        <v>15</v>
      </c>
      <c r="F565" s="69">
        <v>0.91666666666666663</v>
      </c>
      <c r="G565" s="96">
        <v>0.11319444444444444</v>
      </c>
      <c r="H565" s="96">
        <v>0.1361111111111111</v>
      </c>
      <c r="I565" s="69">
        <v>0.21388888888888888</v>
      </c>
      <c r="J565" s="11">
        <f t="shared" si="5"/>
        <v>428.00000000000006</v>
      </c>
      <c r="L565" s="72" t="s">
        <v>24</v>
      </c>
      <c r="M565" s="73"/>
      <c r="N565" s="73"/>
    </row>
    <row r="566" spans="1:14">
      <c r="A566" s="67">
        <v>43910</v>
      </c>
      <c r="B566" s="68" t="s">
        <v>25</v>
      </c>
      <c r="C566" s="69" t="str">
        <f>VLOOKUP(A566,[1]Table!A:B,2,FALSE)</f>
        <v>P8 W1</v>
      </c>
      <c r="D566" s="69" t="str">
        <f>VLOOKUP(A566,[1]Table!A:D,4,FALSE)</f>
        <v>Period 8</v>
      </c>
      <c r="E566" s="70" t="s">
        <v>15</v>
      </c>
      <c r="F566" s="69">
        <v>0.91666666666666663</v>
      </c>
      <c r="G566" s="96">
        <v>0.13055555555555556</v>
      </c>
      <c r="H566" s="96">
        <v>0.16388888888888889</v>
      </c>
      <c r="I566" s="69">
        <v>0.24374999999999999</v>
      </c>
      <c r="J566" s="11">
        <f t="shared" si="5"/>
        <v>471.00000000000011</v>
      </c>
      <c r="L566" s="72" t="s">
        <v>26</v>
      </c>
      <c r="M566" s="73"/>
      <c r="N566" s="73"/>
    </row>
    <row r="567" spans="1:14">
      <c r="A567" s="67">
        <v>43911</v>
      </c>
      <c r="B567" s="68" t="s">
        <v>29</v>
      </c>
      <c r="C567" s="69" t="str">
        <f>VLOOKUP(A567,[1]Table!A:B,2,FALSE)</f>
        <v>P8 W1</v>
      </c>
      <c r="D567" s="69" t="str">
        <f>VLOOKUP(A567,[1]Table!A:D,4,FALSE)</f>
        <v>Period 8</v>
      </c>
      <c r="E567" s="70" t="s">
        <v>15</v>
      </c>
      <c r="F567" s="69">
        <v>0.91666666666666663</v>
      </c>
      <c r="G567" s="96">
        <v>0.11666666666666667</v>
      </c>
      <c r="H567" s="96">
        <v>0.12986111111111112</v>
      </c>
      <c r="I567" s="69">
        <v>0.21249999999999999</v>
      </c>
      <c r="J567" s="11">
        <f t="shared" si="5"/>
        <v>426.00000000000011</v>
      </c>
      <c r="L567" s="72" t="s">
        <v>30</v>
      </c>
      <c r="M567" s="73"/>
      <c r="N567" s="73"/>
    </row>
    <row r="568" spans="1:14">
      <c r="A568" s="67">
        <v>43912</v>
      </c>
      <c r="B568" s="68" t="s">
        <v>31</v>
      </c>
      <c r="C568" s="69" t="str">
        <f>VLOOKUP(A568,[1]Table!A:B,2,FALSE)</f>
        <v>P8 W1</v>
      </c>
      <c r="D568" s="69" t="str">
        <f>VLOOKUP(A568,[1]Table!A:D,4,FALSE)</f>
        <v>Period 8</v>
      </c>
      <c r="E568" s="70" t="s">
        <v>15</v>
      </c>
      <c r="F568" s="69">
        <v>0.91666666666666663</v>
      </c>
      <c r="G568" s="96">
        <v>0.14305555555555555</v>
      </c>
      <c r="H568" s="96">
        <v>0.17291666666666666</v>
      </c>
      <c r="I568" s="69">
        <v>0.25069444444444444</v>
      </c>
      <c r="J568" s="11">
        <f t="shared" si="5"/>
        <v>481.00000000000006</v>
      </c>
      <c r="L568" s="72" t="s">
        <v>32</v>
      </c>
      <c r="M568" s="73"/>
      <c r="N568" s="73"/>
    </row>
    <row r="569" spans="1:14">
      <c r="A569" s="67">
        <v>43913</v>
      </c>
      <c r="B569" s="68" t="s">
        <v>14</v>
      </c>
      <c r="C569" s="69" t="str">
        <f>VLOOKUP(A569,[1]Table!A:B,2,FALSE)</f>
        <v>P8 W2</v>
      </c>
      <c r="D569" s="69" t="str">
        <f>VLOOKUP(A569,[1]Table!A:D,4,FALSE)</f>
        <v>Period 8</v>
      </c>
      <c r="E569" s="70" t="s">
        <v>33</v>
      </c>
      <c r="F569" s="69">
        <v>0.91666666666666663</v>
      </c>
      <c r="G569" s="96">
        <v>0.12986111111111112</v>
      </c>
      <c r="H569" s="96">
        <v>0.14930555555555555</v>
      </c>
      <c r="I569" s="69">
        <v>0.23402777777777778</v>
      </c>
      <c r="J569" s="11">
        <f t="shared" si="5"/>
        <v>457.00000000000011</v>
      </c>
      <c r="L569" s="72" t="s">
        <v>16</v>
      </c>
      <c r="M569" s="73"/>
      <c r="N569" s="73"/>
    </row>
    <row r="570" spans="1:14">
      <c r="A570" s="67">
        <v>43914</v>
      </c>
      <c r="B570" s="68" t="s">
        <v>17</v>
      </c>
      <c r="C570" s="69" t="str">
        <f>VLOOKUP(A570,[1]Table!A:B,2,FALSE)</f>
        <v>P8 W2</v>
      </c>
      <c r="D570" s="69" t="str">
        <f>VLOOKUP(A570,[1]Table!A:D,4,FALSE)</f>
        <v>Period 8</v>
      </c>
      <c r="E570" s="70" t="s">
        <v>33</v>
      </c>
      <c r="F570" s="69">
        <v>0.91666666666666663</v>
      </c>
      <c r="G570" s="96">
        <v>0.11874999999999999</v>
      </c>
      <c r="H570" s="96">
        <v>0.14374999999999999</v>
      </c>
      <c r="I570" s="69">
        <v>0.22500000000000001</v>
      </c>
      <c r="J570" s="11">
        <f t="shared" si="5"/>
        <v>444</v>
      </c>
      <c r="L570" s="72" t="s">
        <v>18</v>
      </c>
      <c r="M570" s="73"/>
      <c r="N570" s="73"/>
    </row>
    <row r="571" spans="1:14">
      <c r="A571" s="67">
        <v>43915</v>
      </c>
      <c r="B571" s="68" t="s">
        <v>21</v>
      </c>
      <c r="C571" s="69" t="str">
        <f>VLOOKUP(A571,[1]Table!A:B,2,FALSE)</f>
        <v>P8 W2</v>
      </c>
      <c r="D571" s="69" t="str">
        <f>VLOOKUP(A571,[1]Table!A:D,4,FALSE)</f>
        <v>Period 8</v>
      </c>
      <c r="E571" s="70" t="s">
        <v>33</v>
      </c>
      <c r="F571" s="69">
        <v>0.91666666666666663</v>
      </c>
      <c r="G571" s="96">
        <v>0.13541666666666666</v>
      </c>
      <c r="H571" s="96">
        <v>0.15902777777777777</v>
      </c>
      <c r="I571" s="69">
        <v>0.24444444444444444</v>
      </c>
      <c r="J571" s="11">
        <f t="shared" si="5"/>
        <v>472.00000000000006</v>
      </c>
      <c r="L571" s="72" t="s">
        <v>22</v>
      </c>
      <c r="M571" s="73"/>
      <c r="N571" s="73"/>
    </row>
    <row r="572" spans="1:14">
      <c r="A572" s="67">
        <v>43916</v>
      </c>
      <c r="B572" s="68" t="s">
        <v>23</v>
      </c>
      <c r="C572" s="69" t="str">
        <f>VLOOKUP(A572,[1]Table!A:B,2,FALSE)</f>
        <v>P8 W2</v>
      </c>
      <c r="D572" s="69" t="str">
        <f>VLOOKUP(A572,[1]Table!A:D,4,FALSE)</f>
        <v>Period 8</v>
      </c>
      <c r="E572" s="70" t="s">
        <v>33</v>
      </c>
      <c r="F572" s="69">
        <v>0.91666666666666663</v>
      </c>
      <c r="G572" s="96">
        <v>0.12986111111111112</v>
      </c>
      <c r="H572" s="96">
        <v>0.16597222222222222</v>
      </c>
      <c r="I572" s="69">
        <v>0.24305555555555555</v>
      </c>
      <c r="J572" s="11">
        <f t="shared" si="5"/>
        <v>470.00000000000011</v>
      </c>
      <c r="L572" s="72" t="s">
        <v>24</v>
      </c>
      <c r="M572" s="73"/>
      <c r="N572" s="73"/>
    </row>
    <row r="573" spans="1:14">
      <c r="A573" s="67">
        <v>43917</v>
      </c>
      <c r="B573" s="68" t="s">
        <v>25</v>
      </c>
      <c r="C573" s="69" t="str">
        <f>VLOOKUP(A573,[1]Table!A:B,2,FALSE)</f>
        <v>P8 W2</v>
      </c>
      <c r="D573" s="69" t="str">
        <f>VLOOKUP(A573,[1]Table!A:D,4,FALSE)</f>
        <v>Period 8</v>
      </c>
      <c r="E573" s="70" t="s">
        <v>33</v>
      </c>
      <c r="F573" s="69">
        <v>0.91666666666666663</v>
      </c>
      <c r="G573" s="96">
        <v>0.16111111111111112</v>
      </c>
      <c r="H573" s="96">
        <v>0.1701388888888889</v>
      </c>
      <c r="I573" s="69">
        <v>0.25347222222222221</v>
      </c>
      <c r="J573" s="11">
        <f t="shared" si="5"/>
        <v>485.00000000000006</v>
      </c>
      <c r="L573" s="72" t="s">
        <v>26</v>
      </c>
      <c r="M573" s="73"/>
      <c r="N573" s="73"/>
    </row>
    <row r="574" spans="1:14">
      <c r="A574" s="67">
        <v>43918</v>
      </c>
      <c r="B574" s="68" t="s">
        <v>29</v>
      </c>
      <c r="C574" s="69" t="str">
        <f>VLOOKUP(A574,[1]Table!A:B,2,FALSE)</f>
        <v>P8 W2</v>
      </c>
      <c r="D574" s="69" t="str">
        <f>VLOOKUP(A574,[1]Table!A:D,4,FALSE)</f>
        <v>Period 8</v>
      </c>
      <c r="E574" s="70" t="s">
        <v>33</v>
      </c>
      <c r="F574" s="69">
        <v>0.91666666666666663</v>
      </c>
      <c r="G574" s="96">
        <v>0.11944444444444445</v>
      </c>
      <c r="H574" s="96">
        <v>0.13472222222222222</v>
      </c>
      <c r="I574" s="69">
        <v>0.21527777777777779</v>
      </c>
      <c r="J574" s="11">
        <f t="shared" si="5"/>
        <v>430.00000000000006</v>
      </c>
      <c r="L574" s="72" t="s">
        <v>30</v>
      </c>
      <c r="M574" s="73"/>
      <c r="N574" s="73"/>
    </row>
    <row r="575" spans="1:14">
      <c r="A575" s="67">
        <v>43919</v>
      </c>
      <c r="B575" s="68" t="s">
        <v>31</v>
      </c>
      <c r="C575" s="69" t="str">
        <f>VLOOKUP(A575,[1]Table!A:B,2,FALSE)</f>
        <v>P8 W2</v>
      </c>
      <c r="D575" s="69" t="str">
        <f>VLOOKUP(A575,[1]Table!A:D,4,FALSE)</f>
        <v>Period 8</v>
      </c>
      <c r="E575" s="70" t="s">
        <v>33</v>
      </c>
      <c r="F575" s="69">
        <v>0.91666666666666663</v>
      </c>
      <c r="G575" s="96">
        <v>0.19375000000000001</v>
      </c>
      <c r="H575" s="96">
        <v>0.22291666666666668</v>
      </c>
      <c r="I575" s="69">
        <v>0.30486111111111114</v>
      </c>
      <c r="J575" s="11">
        <f t="shared" si="5"/>
        <v>559.00000000000011</v>
      </c>
      <c r="L575" s="72" t="s">
        <v>32</v>
      </c>
      <c r="M575" s="73"/>
      <c r="N575" s="73" t="s">
        <v>233</v>
      </c>
    </row>
    <row r="576" spans="1:14">
      <c r="A576" s="67">
        <v>43920</v>
      </c>
      <c r="B576" s="68" t="s">
        <v>14</v>
      </c>
      <c r="C576" s="69" t="str">
        <f>VLOOKUP(A576,[1]Table!A:B,2,FALSE)</f>
        <v>P8 W3</v>
      </c>
      <c r="D576" s="69" t="str">
        <f>VLOOKUP(A576,[1]Table!A:D,4,FALSE)</f>
        <v>Period 8</v>
      </c>
      <c r="E576" s="70" t="s">
        <v>39</v>
      </c>
      <c r="F576" s="69">
        <v>0.91666666666666663</v>
      </c>
      <c r="G576" s="96">
        <v>0.14444444444444443</v>
      </c>
      <c r="H576" s="96">
        <v>0.16805555555555557</v>
      </c>
      <c r="I576" s="69">
        <v>0.24861111111111112</v>
      </c>
      <c r="J576" s="11">
        <f t="shared" si="5"/>
        <v>478.00000000000006</v>
      </c>
      <c r="L576" s="72" t="s">
        <v>16</v>
      </c>
      <c r="M576" s="73"/>
      <c r="N576" s="73"/>
    </row>
    <row r="577" spans="1:14">
      <c r="A577" s="67">
        <v>43921</v>
      </c>
      <c r="B577" s="68" t="s">
        <v>17</v>
      </c>
      <c r="C577" s="69" t="str">
        <f>VLOOKUP(A577,[1]Table!A:B,2,FALSE)</f>
        <v>P8 W3</v>
      </c>
      <c r="D577" s="69" t="str">
        <f>VLOOKUP(A577,[1]Table!A:D,4,FALSE)</f>
        <v>Period 8</v>
      </c>
      <c r="E577" s="70" t="s">
        <v>39</v>
      </c>
      <c r="F577" s="69">
        <v>0.91666666666666663</v>
      </c>
      <c r="G577" s="96">
        <v>0.14374999999999999</v>
      </c>
      <c r="H577" s="96">
        <v>0.17569444444444443</v>
      </c>
      <c r="I577" s="69">
        <v>0.25069444444444444</v>
      </c>
      <c r="J577" s="11">
        <f t="shared" si="5"/>
        <v>481.00000000000006</v>
      </c>
      <c r="L577" s="72" t="s">
        <v>18</v>
      </c>
      <c r="M577" s="73"/>
      <c r="N577" s="73"/>
    </row>
    <row r="578" spans="1:14">
      <c r="A578" s="67">
        <v>43922</v>
      </c>
      <c r="B578" s="68" t="s">
        <v>21</v>
      </c>
      <c r="C578" s="69" t="str">
        <f>VLOOKUP(A578,[1]Table!A:B,2,FALSE)</f>
        <v>P8 W3</v>
      </c>
      <c r="D578" s="69" t="str">
        <f>VLOOKUP(A578,[1]Table!A:D,4,FALSE)</f>
        <v>Period 8</v>
      </c>
      <c r="E578" s="70" t="s">
        <v>39</v>
      </c>
      <c r="F578" s="69">
        <v>0.91666666666666663</v>
      </c>
      <c r="G578" s="96">
        <v>0.14097222222222222</v>
      </c>
      <c r="H578" s="96">
        <v>0.17291666666666666</v>
      </c>
      <c r="I578" s="69">
        <v>0.25624999999999998</v>
      </c>
      <c r="J578" s="11">
        <f t="shared" si="5"/>
        <v>489</v>
      </c>
      <c r="L578" s="72" t="s">
        <v>22</v>
      </c>
      <c r="M578" s="73"/>
      <c r="N578" s="73"/>
    </row>
    <row r="579" spans="1:14">
      <c r="A579" s="67">
        <v>43923</v>
      </c>
      <c r="B579" s="68" t="s">
        <v>23</v>
      </c>
      <c r="C579" s="69" t="str">
        <f>VLOOKUP(A579,[1]Table!A:B,2,FALSE)</f>
        <v>P8 W3</v>
      </c>
      <c r="D579" s="69" t="str">
        <f>VLOOKUP(A579,[1]Table!A:D,4,FALSE)</f>
        <v>Period 8</v>
      </c>
      <c r="E579" s="70" t="s">
        <v>39</v>
      </c>
      <c r="F579" s="69">
        <v>0.91666666666666663</v>
      </c>
      <c r="G579" s="96">
        <v>0.21527777777777779</v>
      </c>
      <c r="H579" s="96">
        <v>0.24097222222222223</v>
      </c>
      <c r="I579" s="69">
        <v>0.32708333333333334</v>
      </c>
      <c r="J579" s="11">
        <f t="shared" si="5"/>
        <v>591</v>
      </c>
      <c r="L579" s="72" t="s">
        <v>24</v>
      </c>
      <c r="M579" s="73" t="s">
        <v>234</v>
      </c>
      <c r="N579" s="73" t="s">
        <v>235</v>
      </c>
    </row>
    <row r="580" spans="1:14">
      <c r="A580" s="67">
        <v>43924</v>
      </c>
      <c r="B580" s="68" t="s">
        <v>25</v>
      </c>
      <c r="C580" s="69" t="str">
        <f>VLOOKUP(A580,[1]Table!A:B,2,FALSE)</f>
        <v>P8 W3</v>
      </c>
      <c r="D580" s="69" t="str">
        <f>VLOOKUP(A580,[1]Table!A:D,4,FALSE)</f>
        <v>Period 8</v>
      </c>
      <c r="E580" s="70" t="s">
        <v>39</v>
      </c>
      <c r="F580" s="69">
        <v>0.91666666666666663</v>
      </c>
      <c r="G580" s="96">
        <v>0.15972222222222221</v>
      </c>
      <c r="H580" s="96">
        <v>0.17916666666666667</v>
      </c>
      <c r="I580" s="69">
        <v>0.27291666666666664</v>
      </c>
      <c r="J580" s="11">
        <f t="shared" si="5"/>
        <v>512.99999999999989</v>
      </c>
      <c r="L580" s="72" t="s">
        <v>26</v>
      </c>
      <c r="M580" s="73"/>
      <c r="N580" s="73" t="s">
        <v>235</v>
      </c>
    </row>
    <row r="581" spans="1:14">
      <c r="A581" s="67">
        <v>43925</v>
      </c>
      <c r="B581" s="68" t="s">
        <v>29</v>
      </c>
      <c r="C581" s="69" t="str">
        <f>VLOOKUP(A581,[1]Table!A:B,2,FALSE)</f>
        <v>P8 W3</v>
      </c>
      <c r="D581" s="69" t="str">
        <f>VLOOKUP(A581,[1]Table!A:D,4,FALSE)</f>
        <v>Period 8</v>
      </c>
      <c r="E581" s="70" t="s">
        <v>39</v>
      </c>
      <c r="F581" s="69">
        <v>0.91666666666666663</v>
      </c>
      <c r="G581" s="96">
        <v>0.40902777777777777</v>
      </c>
      <c r="H581" s="96">
        <v>0.45208333333333334</v>
      </c>
      <c r="I581" s="69">
        <v>0.52569444444444446</v>
      </c>
      <c r="J581" s="11">
        <f t="shared" si="5"/>
        <v>877</v>
      </c>
      <c r="L581" s="72" t="s">
        <v>30</v>
      </c>
      <c r="M581" s="73"/>
      <c r="N581" s="73" t="s">
        <v>235</v>
      </c>
    </row>
    <row r="582" spans="1:14">
      <c r="A582" s="67">
        <v>43926</v>
      </c>
      <c r="B582" s="68" t="s">
        <v>31</v>
      </c>
      <c r="C582" s="69" t="str">
        <f>VLOOKUP(A582,[1]Table!A:B,2,FALSE)</f>
        <v>P8 W3</v>
      </c>
      <c r="D582" s="69" t="str">
        <f>VLOOKUP(A582,[1]Table!A:D,4,FALSE)</f>
        <v>Period 8</v>
      </c>
      <c r="E582" s="70" t="s">
        <v>39</v>
      </c>
      <c r="F582" s="69">
        <v>0.91666666666666663</v>
      </c>
      <c r="G582" s="96">
        <v>0.15347222222222223</v>
      </c>
      <c r="H582" s="96">
        <v>0.18333333333333332</v>
      </c>
      <c r="I582" s="69">
        <v>0.24930555555555556</v>
      </c>
      <c r="J582" s="11">
        <f t="shared" si="5"/>
        <v>479.00000000000006</v>
      </c>
      <c r="L582" s="72" t="s">
        <v>32</v>
      </c>
      <c r="M582" s="73"/>
      <c r="N582" s="73"/>
    </row>
    <row r="583" spans="1:14">
      <c r="A583" s="67">
        <v>43927</v>
      </c>
      <c r="B583" s="68" t="s">
        <v>14</v>
      </c>
      <c r="C583" s="69" t="str">
        <f>VLOOKUP(A583,[1]Table!A:B,2,FALSE)</f>
        <v>P8 W4</v>
      </c>
      <c r="D583" s="69" t="str">
        <f>VLOOKUP(A583,[1]Table!A:D,4,FALSE)</f>
        <v>Period 8</v>
      </c>
      <c r="E583" s="70" t="s">
        <v>47</v>
      </c>
      <c r="F583" s="69">
        <v>0.91666666666666663</v>
      </c>
      <c r="G583" s="96">
        <v>0.13263888888888889</v>
      </c>
      <c r="H583" s="96">
        <v>0.14791666666666667</v>
      </c>
      <c r="I583" s="69">
        <v>0.22847222222222222</v>
      </c>
      <c r="J583" s="11">
        <f t="shared" si="5"/>
        <v>449</v>
      </c>
      <c r="L583" s="72" t="s">
        <v>16</v>
      </c>
      <c r="M583" s="73"/>
      <c r="N583" s="73"/>
    </row>
    <row r="584" spans="1:14">
      <c r="A584" s="67">
        <v>43928</v>
      </c>
      <c r="B584" s="68" t="s">
        <v>17</v>
      </c>
      <c r="C584" s="69" t="str">
        <f>VLOOKUP(A584,[1]Table!A:B,2,FALSE)</f>
        <v>P8 W4</v>
      </c>
      <c r="D584" s="69" t="str">
        <f>VLOOKUP(A584,[1]Table!A:D,4,FALSE)</f>
        <v>Period 8</v>
      </c>
      <c r="E584" s="70" t="s">
        <v>47</v>
      </c>
      <c r="F584" s="69">
        <v>0.91666666666666663</v>
      </c>
      <c r="G584" s="96">
        <v>0.17222222222222222</v>
      </c>
      <c r="H584" s="96">
        <v>0.20208333333333334</v>
      </c>
      <c r="I584" s="69">
        <v>0.27916666666666667</v>
      </c>
      <c r="J584" s="11">
        <f t="shared" si="5"/>
        <v>522.00000000000011</v>
      </c>
      <c r="L584" s="72" t="s">
        <v>18</v>
      </c>
      <c r="M584" s="73"/>
      <c r="N584" s="73" t="s">
        <v>235</v>
      </c>
    </row>
    <row r="585" spans="1:14">
      <c r="A585" s="67">
        <v>43929</v>
      </c>
      <c r="B585" s="68" t="s">
        <v>21</v>
      </c>
      <c r="C585" s="69" t="str">
        <f>VLOOKUP(A585,[1]Table!A:B,2,FALSE)</f>
        <v>P8 W4</v>
      </c>
      <c r="D585" s="69" t="str">
        <f>VLOOKUP(A585,[1]Table!A:D,4,FALSE)</f>
        <v>Period 8</v>
      </c>
      <c r="E585" s="70" t="s">
        <v>47</v>
      </c>
      <c r="F585" s="69">
        <v>0.91666666666666663</v>
      </c>
      <c r="G585" s="96">
        <v>0.18194444444444444</v>
      </c>
      <c r="H585" s="96">
        <v>0.21666666666666667</v>
      </c>
      <c r="I585" s="69">
        <v>0.27708333333333335</v>
      </c>
      <c r="J585" s="11">
        <f t="shared" si="5"/>
        <v>519.00000000000011</v>
      </c>
      <c r="L585" s="72" t="s">
        <v>22</v>
      </c>
      <c r="M585" s="73"/>
      <c r="N585" s="73" t="s">
        <v>235</v>
      </c>
    </row>
    <row r="586" spans="1:14">
      <c r="A586" s="67">
        <v>43930</v>
      </c>
      <c r="B586" s="68" t="s">
        <v>23</v>
      </c>
      <c r="C586" s="69" t="str">
        <f>VLOOKUP(A586,[1]Table!A:B,2,FALSE)</f>
        <v>P8 W4</v>
      </c>
      <c r="D586" s="69" t="str">
        <f>VLOOKUP(A586,[1]Table!A:D,4,FALSE)</f>
        <v>Period 8</v>
      </c>
      <c r="E586" s="70" t="s">
        <v>47</v>
      </c>
      <c r="F586" s="69">
        <v>0.91666666666666663</v>
      </c>
      <c r="G586" s="96">
        <v>0.21041666666666667</v>
      </c>
      <c r="H586" s="96">
        <v>0.2361111111111111</v>
      </c>
      <c r="I586" s="69">
        <v>0.3215277777777778</v>
      </c>
      <c r="J586" s="11">
        <f t="shared" si="5"/>
        <v>583</v>
      </c>
      <c r="L586" s="72" t="s">
        <v>24</v>
      </c>
      <c r="M586" s="98"/>
      <c r="N586" s="73" t="s">
        <v>235</v>
      </c>
    </row>
    <row r="587" spans="1:14">
      <c r="A587" s="67">
        <v>43931</v>
      </c>
      <c r="B587" s="68" t="s">
        <v>25</v>
      </c>
      <c r="C587" s="69" t="str">
        <f>VLOOKUP(A587,[1]Table!A:B,2,FALSE)</f>
        <v>P8 W4</v>
      </c>
      <c r="D587" s="69" t="str">
        <f>VLOOKUP(A587,[1]Table!A:D,4,FALSE)</f>
        <v>Period 8</v>
      </c>
      <c r="E587" s="70" t="s">
        <v>47</v>
      </c>
      <c r="F587" s="69">
        <v>0.91666666666666663</v>
      </c>
      <c r="G587" s="96">
        <v>0.22916666666666666</v>
      </c>
      <c r="H587" s="96">
        <v>0.24861111111111112</v>
      </c>
      <c r="I587" s="69">
        <v>0.33611111111111114</v>
      </c>
      <c r="J587" s="11">
        <f t="shared" si="5"/>
        <v>604.00000000000011</v>
      </c>
      <c r="L587" s="72" t="s">
        <v>26</v>
      </c>
      <c r="M587" s="73"/>
      <c r="N587" s="73" t="s">
        <v>235</v>
      </c>
    </row>
    <row r="588" spans="1:14">
      <c r="A588" s="67">
        <v>43932</v>
      </c>
      <c r="B588" s="68" t="s">
        <v>29</v>
      </c>
      <c r="C588" s="69" t="str">
        <f>VLOOKUP(A588,[1]Table!A:B,2,FALSE)</f>
        <v>P8 W4</v>
      </c>
      <c r="D588" s="69" t="str">
        <f>VLOOKUP(A588,[1]Table!A:D,4,FALSE)</f>
        <v>Period 8</v>
      </c>
      <c r="E588" s="70" t="s">
        <v>47</v>
      </c>
      <c r="F588" s="69">
        <v>0.91666666666666663</v>
      </c>
      <c r="G588" s="96">
        <v>0.22083333333333333</v>
      </c>
      <c r="H588" s="96">
        <v>0.24236111111111111</v>
      </c>
      <c r="I588" s="69">
        <v>0.30555555555555558</v>
      </c>
      <c r="J588" s="11">
        <f t="shared" si="5"/>
        <v>560.00000000000011</v>
      </c>
      <c r="L588" s="72" t="s">
        <v>30</v>
      </c>
      <c r="M588" s="73"/>
      <c r="N588" s="73" t="s">
        <v>235</v>
      </c>
    </row>
    <row r="589" spans="1:14">
      <c r="A589" s="67">
        <v>43933</v>
      </c>
      <c r="B589" s="68" t="s">
        <v>31</v>
      </c>
      <c r="C589" s="69" t="str">
        <f>VLOOKUP(A589,[1]Table!A:B,2,FALSE)</f>
        <v>P8 W4</v>
      </c>
      <c r="D589" s="69" t="str">
        <f>VLOOKUP(A589,[1]Table!A:D,4,FALSE)</f>
        <v>Period 8</v>
      </c>
      <c r="E589" s="70" t="s">
        <v>47</v>
      </c>
      <c r="F589" s="69">
        <v>0.91666666666666663</v>
      </c>
      <c r="G589" s="96">
        <v>0.1736111111111111</v>
      </c>
      <c r="H589" s="96">
        <v>0.20833333333333334</v>
      </c>
      <c r="I589" s="69">
        <v>0.25694444444444442</v>
      </c>
      <c r="J589" s="11">
        <f t="shared" si="5"/>
        <v>490.00000000000006</v>
      </c>
      <c r="L589" s="72" t="s">
        <v>32</v>
      </c>
      <c r="M589" s="74"/>
      <c r="N589" s="73"/>
    </row>
    <row r="590" spans="1:14">
      <c r="A590" s="78">
        <v>43934</v>
      </c>
      <c r="B590" s="79" t="s">
        <v>14</v>
      </c>
      <c r="C590" s="80" t="str">
        <f>VLOOKUP(A590,[1]Table!A:B,2,FALSE)</f>
        <v>P9 W1</v>
      </c>
      <c r="D590" s="80" t="str">
        <f>VLOOKUP(A590,[1]Table!A:D,4,FALSE)</f>
        <v>Period 9</v>
      </c>
      <c r="E590" s="70" t="s">
        <v>15</v>
      </c>
      <c r="F590" s="80">
        <v>0.91666666666666663</v>
      </c>
      <c r="G590" s="96">
        <v>0.15277777777777779</v>
      </c>
      <c r="H590" s="96">
        <v>0.18402777777777779</v>
      </c>
      <c r="I590" s="69">
        <v>0.24444444444444444</v>
      </c>
      <c r="J590" s="11">
        <f t="shared" si="5"/>
        <v>472.00000000000006</v>
      </c>
      <c r="L590" s="72" t="s">
        <v>16</v>
      </c>
      <c r="M590" s="73"/>
      <c r="N590" s="73"/>
    </row>
    <row r="591" spans="1:14">
      <c r="A591" s="67">
        <v>43935</v>
      </c>
      <c r="B591" s="68" t="s">
        <v>17</v>
      </c>
      <c r="C591" s="69" t="str">
        <f>VLOOKUP(A591,[1]Table!A:B,2,FALSE)</f>
        <v>P9 W1</v>
      </c>
      <c r="D591" s="69" t="str">
        <f>VLOOKUP(A591,[1]Table!A:D,4,FALSE)</f>
        <v>Period 9</v>
      </c>
      <c r="E591" s="70" t="s">
        <v>15</v>
      </c>
      <c r="F591" s="69">
        <v>0.91666666666666663</v>
      </c>
      <c r="G591" s="96">
        <v>0.27777777777777779</v>
      </c>
      <c r="H591" s="96">
        <v>0.3034722222222222</v>
      </c>
      <c r="I591" s="69">
        <v>0.39305555555555555</v>
      </c>
      <c r="J591" s="11">
        <f t="shared" si="5"/>
        <v>686.00000000000011</v>
      </c>
      <c r="L591" s="72" t="s">
        <v>18</v>
      </c>
      <c r="M591" s="73" t="s">
        <v>236</v>
      </c>
      <c r="N591" s="73" t="s">
        <v>235</v>
      </c>
    </row>
    <row r="592" spans="1:14">
      <c r="A592" s="67">
        <v>43936</v>
      </c>
      <c r="B592" s="68" t="s">
        <v>21</v>
      </c>
      <c r="C592" s="69" t="str">
        <f>VLOOKUP(A592,[1]Table!A:B,2,FALSE)</f>
        <v>P9 W1</v>
      </c>
      <c r="D592" s="69" t="str">
        <f>VLOOKUP(A592,[1]Table!A:D,4,FALSE)</f>
        <v>Period 9</v>
      </c>
      <c r="E592" s="70" t="s">
        <v>15</v>
      </c>
      <c r="F592" s="69">
        <v>0.91666666666666663</v>
      </c>
      <c r="G592" s="96">
        <v>0.22916666666666666</v>
      </c>
      <c r="H592" s="96">
        <v>0.25416666666666665</v>
      </c>
      <c r="I592" s="69">
        <v>0.33958333333333335</v>
      </c>
      <c r="J592" s="11">
        <f t="shared" si="5"/>
        <v>609.00000000000011</v>
      </c>
      <c r="L592" s="72" t="s">
        <v>22</v>
      </c>
      <c r="M592" s="73" t="s">
        <v>234</v>
      </c>
      <c r="N592" s="73" t="s">
        <v>235</v>
      </c>
    </row>
    <row r="593" spans="1:14">
      <c r="A593" s="67">
        <v>43937</v>
      </c>
      <c r="B593" s="68" t="s">
        <v>23</v>
      </c>
      <c r="C593" s="69" t="str">
        <f>VLOOKUP(A593,[1]Table!A:B,2,FALSE)</f>
        <v>P9 W1</v>
      </c>
      <c r="D593" s="69" t="str">
        <f>VLOOKUP(A593,[1]Table!A:D,4,FALSE)</f>
        <v>Period 9</v>
      </c>
      <c r="E593" s="70" t="s">
        <v>15</v>
      </c>
      <c r="F593" s="69">
        <v>0.91666666666666663</v>
      </c>
      <c r="G593" s="96">
        <v>0.22430555555555556</v>
      </c>
      <c r="H593" s="96">
        <v>0.24791666666666667</v>
      </c>
      <c r="I593" s="69">
        <v>0.32916666666666666</v>
      </c>
      <c r="J593" s="11">
        <f t="shared" si="5"/>
        <v>594.00000000000011</v>
      </c>
      <c r="L593" s="72" t="s">
        <v>24</v>
      </c>
      <c r="M593" s="73" t="s">
        <v>234</v>
      </c>
      <c r="N593" s="73" t="s">
        <v>235</v>
      </c>
    </row>
    <row r="594" spans="1:14">
      <c r="A594" s="67">
        <v>43938</v>
      </c>
      <c r="B594" s="68" t="s">
        <v>25</v>
      </c>
      <c r="C594" s="69" t="str">
        <f>VLOOKUP(A594,[1]Table!A:B,2,FALSE)</f>
        <v>P9 W1</v>
      </c>
      <c r="D594" s="69" t="str">
        <f>VLOOKUP(A594,[1]Table!A:D,4,FALSE)</f>
        <v>Period 9</v>
      </c>
      <c r="E594" s="70" t="s">
        <v>15</v>
      </c>
      <c r="F594" s="69">
        <v>0.91666666666666663</v>
      </c>
      <c r="G594" s="96">
        <v>0.23680555555555555</v>
      </c>
      <c r="H594" s="96">
        <v>0.26250000000000001</v>
      </c>
      <c r="I594" s="69">
        <v>0.35208333333333336</v>
      </c>
      <c r="J594" s="11">
        <f t="shared" si="5"/>
        <v>627.00000000000023</v>
      </c>
      <c r="L594" s="72" t="s">
        <v>26</v>
      </c>
      <c r="M594" s="73" t="s">
        <v>234</v>
      </c>
      <c r="N594" s="73" t="s">
        <v>235</v>
      </c>
    </row>
    <row r="595" spans="1:14">
      <c r="A595" s="67">
        <v>43939</v>
      </c>
      <c r="B595" s="68" t="s">
        <v>29</v>
      </c>
      <c r="C595" s="69" t="str">
        <f>VLOOKUP(A595,[1]Table!A:B,2,FALSE)</f>
        <v>P9 W1</v>
      </c>
      <c r="D595" s="69" t="str">
        <f>VLOOKUP(A595,[1]Table!A:D,4,FALSE)</f>
        <v>Period 9</v>
      </c>
      <c r="E595" s="70" t="s">
        <v>15</v>
      </c>
      <c r="F595" s="69">
        <v>0.91666666666666663</v>
      </c>
      <c r="G595" s="96">
        <v>0.35347222222222224</v>
      </c>
      <c r="H595" s="96">
        <v>0.37638888888888888</v>
      </c>
      <c r="I595" s="69">
        <v>0.4597222222222222</v>
      </c>
      <c r="J595" s="11">
        <f t="shared" si="5"/>
        <v>782.00000000000011</v>
      </c>
      <c r="L595" s="72" t="s">
        <v>30</v>
      </c>
      <c r="M595" s="73" t="s">
        <v>234</v>
      </c>
      <c r="N595" s="73" t="s">
        <v>235</v>
      </c>
    </row>
    <row r="596" spans="1:14">
      <c r="A596" s="67">
        <v>43940</v>
      </c>
      <c r="B596" s="68" t="s">
        <v>31</v>
      </c>
      <c r="C596" s="69" t="str">
        <f>VLOOKUP(A596,[1]Table!A:B,2,FALSE)</f>
        <v>P9 W1</v>
      </c>
      <c r="D596" s="69" t="str">
        <f>VLOOKUP(A596,[1]Table!A:D,4,FALSE)</f>
        <v>Period 9</v>
      </c>
      <c r="E596" s="70" t="s">
        <v>15</v>
      </c>
      <c r="F596" s="69">
        <v>0.91666666666666663</v>
      </c>
      <c r="G596" s="96">
        <v>0.20555555555555555</v>
      </c>
      <c r="H596" s="96">
        <v>0.23541666666666666</v>
      </c>
      <c r="I596" s="69">
        <v>0.30694444444444446</v>
      </c>
      <c r="J596" s="11">
        <f t="shared" si="5"/>
        <v>562</v>
      </c>
      <c r="L596" s="72" t="s">
        <v>32</v>
      </c>
      <c r="M596" s="73"/>
      <c r="N596" s="73" t="s">
        <v>235</v>
      </c>
    </row>
    <row r="597" spans="1:14">
      <c r="A597" s="67">
        <v>43941</v>
      </c>
      <c r="B597" s="68" t="s">
        <v>14</v>
      </c>
      <c r="C597" s="69" t="str">
        <f>VLOOKUP(A597,[1]Table!A:B,2,FALSE)</f>
        <v>P9 W2</v>
      </c>
      <c r="D597" s="69" t="str">
        <f>VLOOKUP(A597,[1]Table!A:D,4,FALSE)</f>
        <v>Period 9</v>
      </c>
      <c r="E597" s="70" t="s">
        <v>33</v>
      </c>
      <c r="F597" s="69">
        <v>0.91666666666666663</v>
      </c>
      <c r="G597" s="96">
        <v>0.15902777777777777</v>
      </c>
      <c r="H597" s="96">
        <v>0.18402777777777779</v>
      </c>
      <c r="I597" s="69">
        <v>0.26250000000000001</v>
      </c>
      <c r="J597" s="11">
        <f t="shared" si="5"/>
        <v>498.00000000000017</v>
      </c>
      <c r="L597" s="72" t="s">
        <v>16</v>
      </c>
      <c r="M597" s="73"/>
      <c r="N597" s="73"/>
    </row>
    <row r="598" spans="1:14">
      <c r="A598" s="67">
        <v>43942</v>
      </c>
      <c r="B598" s="68" t="s">
        <v>17</v>
      </c>
      <c r="C598" s="69" t="str">
        <f>VLOOKUP(A598,[1]Table!A:B,2,FALSE)</f>
        <v>P9 W2</v>
      </c>
      <c r="D598" s="69" t="str">
        <f>VLOOKUP(A598,[1]Table!A:D,4,FALSE)</f>
        <v>Period 9</v>
      </c>
      <c r="E598" s="70" t="s">
        <v>33</v>
      </c>
      <c r="F598" s="69">
        <v>0.91666666666666663</v>
      </c>
      <c r="G598" s="96">
        <v>0.22777777777777777</v>
      </c>
      <c r="H598" s="96">
        <v>0.27986111111111112</v>
      </c>
      <c r="I598" s="69">
        <v>0.34513888888888888</v>
      </c>
      <c r="J598" s="11">
        <f t="shared" si="5"/>
        <v>617.00000000000011</v>
      </c>
      <c r="L598" s="72" t="s">
        <v>18</v>
      </c>
      <c r="M598" s="73"/>
      <c r="N598" s="73"/>
    </row>
    <row r="599" spans="1:14">
      <c r="A599" s="67">
        <v>43943</v>
      </c>
      <c r="B599" s="68" t="s">
        <v>21</v>
      </c>
      <c r="C599" s="69" t="str">
        <f>VLOOKUP(A599,[1]Table!A:B,2,FALSE)</f>
        <v>P9 W2</v>
      </c>
      <c r="D599" s="69" t="str">
        <f>VLOOKUP(A599,[1]Table!A:D,4,FALSE)</f>
        <v>Period 9</v>
      </c>
      <c r="E599" s="70" t="s">
        <v>33</v>
      </c>
      <c r="F599" s="69">
        <v>0.91666666666666663</v>
      </c>
      <c r="G599" s="96">
        <v>0.25694444444444442</v>
      </c>
      <c r="H599" s="96">
        <v>0.28611111111111109</v>
      </c>
      <c r="I599" s="69">
        <v>0.37152777777777779</v>
      </c>
      <c r="J599" s="11">
        <f t="shared" si="5"/>
        <v>655.00000000000011</v>
      </c>
      <c r="L599" s="72" t="s">
        <v>22</v>
      </c>
      <c r="M599" s="73"/>
      <c r="N599" s="73"/>
    </row>
    <row r="600" spans="1:14">
      <c r="A600" s="67">
        <v>43944</v>
      </c>
      <c r="B600" s="68" t="s">
        <v>23</v>
      </c>
      <c r="C600" s="69" t="str">
        <f>VLOOKUP(A600,[1]Table!A:B,2,FALSE)</f>
        <v>P9 W2</v>
      </c>
      <c r="D600" s="69" t="str">
        <f>VLOOKUP(A600,[1]Table!A:D,4,FALSE)</f>
        <v>Period 9</v>
      </c>
      <c r="E600" s="70" t="s">
        <v>33</v>
      </c>
      <c r="F600" s="69">
        <v>0.91666666666666663</v>
      </c>
      <c r="G600" s="96">
        <v>0.22777777777777777</v>
      </c>
      <c r="H600" s="96">
        <v>0.29375000000000001</v>
      </c>
      <c r="I600" s="69">
        <v>0.31458333333333333</v>
      </c>
      <c r="J600" s="11">
        <f t="shared" si="5"/>
        <v>573</v>
      </c>
      <c r="L600" s="72" t="s">
        <v>24</v>
      </c>
      <c r="M600" s="73"/>
      <c r="N600" s="73"/>
    </row>
    <row r="601" spans="1:14">
      <c r="A601" s="67">
        <v>43945</v>
      </c>
      <c r="B601" s="68" t="s">
        <v>25</v>
      </c>
      <c r="C601" s="69" t="str">
        <f>VLOOKUP(A601,[1]Table!A:B,2,FALSE)</f>
        <v>P9 W2</v>
      </c>
      <c r="D601" s="69" t="str">
        <f>VLOOKUP(A601,[1]Table!A:D,4,FALSE)</f>
        <v>Period 9</v>
      </c>
      <c r="E601" s="70" t="s">
        <v>33</v>
      </c>
      <c r="F601" s="69">
        <v>0.91666666666666663</v>
      </c>
      <c r="G601" s="96">
        <v>0.16319444444444445</v>
      </c>
      <c r="H601" s="96">
        <v>0.18819444444444444</v>
      </c>
      <c r="I601" s="69">
        <v>0.27708333333333335</v>
      </c>
      <c r="J601" s="11">
        <f t="shared" si="5"/>
        <v>519.00000000000011</v>
      </c>
      <c r="L601" s="72" t="s">
        <v>26</v>
      </c>
      <c r="M601" s="73"/>
      <c r="N601" s="73"/>
    </row>
    <row r="602" spans="1:14">
      <c r="A602" s="67">
        <v>43946</v>
      </c>
      <c r="B602" s="68" t="s">
        <v>29</v>
      </c>
      <c r="C602" s="69" t="str">
        <f>VLOOKUP(A602,[1]Table!A:B,2,FALSE)</f>
        <v>P9 W2</v>
      </c>
      <c r="D602" s="69" t="str">
        <f>VLOOKUP(A602,[1]Table!A:D,4,FALSE)</f>
        <v>Period 9</v>
      </c>
      <c r="E602" s="70" t="s">
        <v>33</v>
      </c>
      <c r="F602" s="69">
        <v>0.91666666666666663</v>
      </c>
      <c r="G602" s="96">
        <v>0.24930555555555556</v>
      </c>
      <c r="H602" s="96">
        <v>0.27291666666666664</v>
      </c>
      <c r="I602" s="69">
        <v>0.35138888888888886</v>
      </c>
      <c r="J602" s="11">
        <f t="shared" si="5"/>
        <v>626</v>
      </c>
      <c r="L602" s="72" t="s">
        <v>30</v>
      </c>
      <c r="M602" s="73"/>
      <c r="N602" s="73"/>
    </row>
    <row r="603" spans="1:14">
      <c r="A603" s="67">
        <v>43947</v>
      </c>
      <c r="B603" s="68" t="s">
        <v>31</v>
      </c>
      <c r="C603" s="69" t="str">
        <f>VLOOKUP(A603,[1]Table!A:B,2,FALSE)</f>
        <v>P9 W2</v>
      </c>
      <c r="D603" s="69" t="str">
        <f>VLOOKUP(A603,[1]Table!A:D,4,FALSE)</f>
        <v>Period 9</v>
      </c>
      <c r="E603" s="70" t="s">
        <v>33</v>
      </c>
      <c r="F603" s="69">
        <v>0.91666666666666663</v>
      </c>
      <c r="G603" s="96">
        <v>0.19027777777777777</v>
      </c>
      <c r="H603" s="96">
        <v>0.22361111111111112</v>
      </c>
      <c r="I603" s="69">
        <v>0.30138888888888887</v>
      </c>
      <c r="J603" s="11">
        <f t="shared" si="5"/>
        <v>554</v>
      </c>
      <c r="L603" s="72" t="s">
        <v>32</v>
      </c>
      <c r="M603" s="73"/>
      <c r="N603" s="73"/>
    </row>
    <row r="604" spans="1:14">
      <c r="A604" s="67">
        <v>43948</v>
      </c>
      <c r="B604" s="68" t="s">
        <v>14</v>
      </c>
      <c r="C604" s="69" t="str">
        <f>VLOOKUP(A604,[1]Table!A:B,2,FALSE)</f>
        <v>P9 W3</v>
      </c>
      <c r="D604" s="69" t="str">
        <f>VLOOKUP(A604,[1]Table!A:D,4,FALSE)</f>
        <v>Period 9</v>
      </c>
      <c r="E604" s="70" t="s">
        <v>39</v>
      </c>
      <c r="F604" s="69">
        <v>0.91666666666666663</v>
      </c>
      <c r="G604" s="96">
        <v>0.16875000000000001</v>
      </c>
      <c r="H604" s="96">
        <v>0.1986111111111111</v>
      </c>
      <c r="I604" s="69">
        <v>0.27291666666666664</v>
      </c>
      <c r="J604" s="11">
        <f t="shared" si="5"/>
        <v>512.99999999999989</v>
      </c>
      <c r="L604" s="72" t="s">
        <v>16</v>
      </c>
      <c r="M604" s="74"/>
      <c r="N604" s="73"/>
    </row>
    <row r="605" spans="1:14">
      <c r="A605" s="67">
        <v>43949</v>
      </c>
      <c r="B605" s="68" t="s">
        <v>17</v>
      </c>
      <c r="C605" s="69" t="str">
        <f>VLOOKUP(A605,[1]Table!A:B,2,FALSE)</f>
        <v>P9 W3</v>
      </c>
      <c r="D605" s="69" t="str">
        <f>VLOOKUP(A605,[1]Table!A:D,4,FALSE)</f>
        <v>Period 9</v>
      </c>
      <c r="E605" s="70" t="s">
        <v>39</v>
      </c>
      <c r="F605" s="69">
        <v>0.91666666666666663</v>
      </c>
      <c r="G605" s="96">
        <v>0.15277777777777779</v>
      </c>
      <c r="H605" s="96">
        <v>0.18472222222222223</v>
      </c>
      <c r="I605" s="69">
        <v>0.26111111111111113</v>
      </c>
      <c r="J605" s="11">
        <f t="shared" si="5"/>
        <v>496.00000000000017</v>
      </c>
      <c r="L605" s="72" t="s">
        <v>18</v>
      </c>
      <c r="M605" s="74"/>
      <c r="N605" s="73"/>
    </row>
    <row r="606" spans="1:14">
      <c r="A606" s="67">
        <v>43950</v>
      </c>
      <c r="B606" s="68" t="s">
        <v>21</v>
      </c>
      <c r="C606" s="69" t="str">
        <f>VLOOKUP(A606,[1]Table!A:B,2,FALSE)</f>
        <v>P9 W3</v>
      </c>
      <c r="D606" s="69" t="str">
        <f>VLOOKUP(A606,[1]Table!A:D,4,FALSE)</f>
        <v>Period 9</v>
      </c>
      <c r="E606" s="70" t="s">
        <v>39</v>
      </c>
      <c r="F606" s="69">
        <v>0.91666666666666663</v>
      </c>
      <c r="G606" s="96">
        <v>0.17222222222222222</v>
      </c>
      <c r="H606" s="96">
        <v>0.21041666666666667</v>
      </c>
      <c r="I606" s="69">
        <v>0.28333333333333333</v>
      </c>
      <c r="J606" s="11">
        <f t="shared" si="5"/>
        <v>528</v>
      </c>
      <c r="L606" s="72" t="s">
        <v>22</v>
      </c>
      <c r="M606" s="73"/>
      <c r="N606" s="73"/>
    </row>
    <row r="607" spans="1:14">
      <c r="A607" s="67">
        <v>43951</v>
      </c>
      <c r="B607" s="68" t="s">
        <v>23</v>
      </c>
      <c r="C607" s="69" t="str">
        <f>VLOOKUP(A607,[1]Table!A:B,2,FALSE)</f>
        <v>P9 W3</v>
      </c>
      <c r="D607" s="69" t="str">
        <f>VLOOKUP(A607,[1]Table!A:D,4,FALSE)</f>
        <v>Period 9</v>
      </c>
      <c r="E607" s="70" t="s">
        <v>39</v>
      </c>
      <c r="F607" s="69">
        <v>0.91666666666666663</v>
      </c>
      <c r="G607" s="96">
        <v>0.12708333333333333</v>
      </c>
      <c r="H607" s="96">
        <v>0.15486111111111112</v>
      </c>
      <c r="I607" s="69">
        <v>0.2361111111111111</v>
      </c>
      <c r="J607" s="11">
        <f t="shared" si="5"/>
        <v>459.99999999999994</v>
      </c>
      <c r="L607" s="72" t="s">
        <v>24</v>
      </c>
      <c r="M607" s="73"/>
      <c r="N607" s="73"/>
    </row>
    <row r="608" spans="1:14">
      <c r="A608" s="67">
        <v>43952</v>
      </c>
      <c r="B608" s="68" t="s">
        <v>25</v>
      </c>
      <c r="C608" s="69" t="str">
        <f>VLOOKUP(A608,[1]Table!A:B,2,FALSE)</f>
        <v>P9 W3</v>
      </c>
      <c r="D608" s="69" t="str">
        <f>VLOOKUP(A608,[1]Table!A:D,4,FALSE)</f>
        <v>Period 9</v>
      </c>
      <c r="E608" s="70" t="s">
        <v>39</v>
      </c>
      <c r="F608" s="69">
        <v>0.91666666666666663</v>
      </c>
      <c r="G608" s="96">
        <v>0.18958333333333333</v>
      </c>
      <c r="H608" s="96">
        <v>0.21666666666666667</v>
      </c>
      <c r="I608" s="69">
        <v>0.31041666666666667</v>
      </c>
      <c r="J608" s="11">
        <f t="shared" si="5"/>
        <v>567.00000000000011</v>
      </c>
      <c r="L608" s="72" t="s">
        <v>26</v>
      </c>
      <c r="M608" s="73"/>
      <c r="N608" s="73"/>
    </row>
    <row r="609" spans="1:14">
      <c r="A609" s="67">
        <v>43953</v>
      </c>
      <c r="B609" s="68" t="s">
        <v>29</v>
      </c>
      <c r="C609" s="69" t="str">
        <f>VLOOKUP(A609,[1]Table!A:B,2,FALSE)</f>
        <v>P9 W3</v>
      </c>
      <c r="D609" s="69" t="str">
        <f>VLOOKUP(A609,[1]Table!A:D,4,FALSE)</f>
        <v>Period 9</v>
      </c>
      <c r="E609" s="70" t="s">
        <v>39</v>
      </c>
      <c r="F609" s="69">
        <v>0.91666666666666663</v>
      </c>
      <c r="G609" s="96">
        <v>0.15069444444444444</v>
      </c>
      <c r="H609" s="96">
        <v>0.17222222222222222</v>
      </c>
      <c r="I609" s="69">
        <v>0.27430555555555558</v>
      </c>
      <c r="J609" s="11">
        <f t="shared" si="5"/>
        <v>515.00000000000011</v>
      </c>
      <c r="L609" s="72" t="s">
        <v>30</v>
      </c>
      <c r="M609" s="73"/>
      <c r="N609" s="73"/>
    </row>
    <row r="610" spans="1:14">
      <c r="A610" s="67">
        <v>43954</v>
      </c>
      <c r="B610" s="68" t="s">
        <v>31</v>
      </c>
      <c r="C610" s="69" t="str">
        <f>VLOOKUP(A610,[1]Table!A:B,2,FALSE)</f>
        <v>P9 W3</v>
      </c>
      <c r="D610" s="69" t="str">
        <f>VLOOKUP(A610,[1]Table!A:D,4,FALSE)</f>
        <v>Period 9</v>
      </c>
      <c r="E610" s="70" t="s">
        <v>39</v>
      </c>
      <c r="F610" s="69">
        <v>0.91666666666666663</v>
      </c>
      <c r="G610" s="96">
        <v>0.22500000000000001</v>
      </c>
      <c r="H610" s="96">
        <v>0.25833333333333336</v>
      </c>
      <c r="I610" s="69">
        <v>0.37291666666666667</v>
      </c>
      <c r="J610" s="11">
        <f t="shared" si="5"/>
        <v>657.00000000000011</v>
      </c>
      <c r="L610" s="72" t="s">
        <v>32</v>
      </c>
      <c r="M610" s="74"/>
      <c r="N610" s="73"/>
    </row>
    <row r="611" spans="1:14">
      <c r="A611" s="67">
        <v>43955</v>
      </c>
      <c r="B611" s="68" t="s">
        <v>14</v>
      </c>
      <c r="C611" s="69" t="str">
        <f>VLOOKUP(A611,[1]Table!A:B,2,FALSE)</f>
        <v>P9 W4</v>
      </c>
      <c r="D611" s="69" t="str">
        <f>VLOOKUP(A611,[1]Table!A:D,4,FALSE)</f>
        <v>Period 9</v>
      </c>
      <c r="E611" s="70" t="s">
        <v>47</v>
      </c>
      <c r="F611" s="69">
        <v>0.91666666666666663</v>
      </c>
      <c r="G611" s="96">
        <v>0.19652777777777777</v>
      </c>
      <c r="H611" s="96">
        <v>0.22847222222222222</v>
      </c>
      <c r="I611" s="69">
        <v>0.32291666666666669</v>
      </c>
      <c r="J611" s="11">
        <f t="shared" si="5"/>
        <v>585</v>
      </c>
      <c r="L611" s="72" t="s">
        <v>16</v>
      </c>
      <c r="M611" s="73"/>
      <c r="N611" s="73"/>
    </row>
    <row r="612" spans="1:14">
      <c r="A612" s="67">
        <v>43956</v>
      </c>
      <c r="B612" s="68" t="s">
        <v>17</v>
      </c>
      <c r="C612" s="69" t="str">
        <f>VLOOKUP(A612,[1]Table!A:B,2,FALSE)</f>
        <v>P9 W4</v>
      </c>
      <c r="D612" s="69" t="str">
        <f>VLOOKUP(A612,[1]Table!A:D,4,FALSE)</f>
        <v>Period 9</v>
      </c>
      <c r="E612" s="70" t="s">
        <v>47</v>
      </c>
      <c r="F612" s="69">
        <v>0.91666666666666663</v>
      </c>
      <c r="G612" s="96">
        <v>0.24930555555555556</v>
      </c>
      <c r="H612" s="96">
        <v>0.28125</v>
      </c>
      <c r="I612" s="69">
        <v>0.37708333333333333</v>
      </c>
      <c r="J612" s="11">
        <f t="shared" si="5"/>
        <v>663</v>
      </c>
      <c r="L612" s="72" t="s">
        <v>18</v>
      </c>
      <c r="M612" s="73"/>
      <c r="N612" s="73"/>
    </row>
    <row r="613" spans="1:14">
      <c r="A613" s="67">
        <v>43957</v>
      </c>
      <c r="B613" s="68" t="s">
        <v>21</v>
      </c>
      <c r="C613" s="69" t="str">
        <f>VLOOKUP(A613,[1]Table!A:B,2,FALSE)</f>
        <v>P9 W4</v>
      </c>
      <c r="D613" s="69" t="str">
        <f>VLOOKUP(A613,[1]Table!A:D,4,FALSE)</f>
        <v>Period 9</v>
      </c>
      <c r="E613" s="70" t="s">
        <v>47</v>
      </c>
      <c r="F613" s="69">
        <v>0.91666666666666663</v>
      </c>
      <c r="G613" s="96">
        <v>0.28194444444444444</v>
      </c>
      <c r="H613" s="96">
        <v>0.31736111111111109</v>
      </c>
      <c r="I613" s="69">
        <v>0.39791666666666664</v>
      </c>
      <c r="J613" s="11">
        <f t="shared" si="5"/>
        <v>692.99999999999989</v>
      </c>
      <c r="L613" s="72" t="s">
        <v>22</v>
      </c>
      <c r="M613" s="73"/>
      <c r="N613" s="73"/>
    </row>
    <row r="614" spans="1:14">
      <c r="A614" s="67">
        <v>43958</v>
      </c>
      <c r="B614" s="68" t="s">
        <v>23</v>
      </c>
      <c r="C614" s="69" t="str">
        <f>VLOOKUP(A614,[1]Table!A:B,2,FALSE)</f>
        <v>P9 W4</v>
      </c>
      <c r="D614" s="69" t="str">
        <f>VLOOKUP(A614,[1]Table!A:D,4,FALSE)</f>
        <v>Period 9</v>
      </c>
      <c r="E614" s="70" t="s">
        <v>47</v>
      </c>
      <c r="F614" s="69">
        <v>0.91666666666666663</v>
      </c>
      <c r="G614" s="96">
        <v>0.26805555555555555</v>
      </c>
      <c r="H614" s="96">
        <v>0.30208333333333331</v>
      </c>
      <c r="I614" s="69">
        <v>0.50763888888888886</v>
      </c>
      <c r="J614" s="11">
        <f t="shared" si="5"/>
        <v>851</v>
      </c>
      <c r="L614" s="72" t="s">
        <v>24</v>
      </c>
      <c r="M614" s="74"/>
      <c r="N614" s="73"/>
    </row>
    <row r="615" spans="1:14">
      <c r="A615" s="67">
        <v>43959</v>
      </c>
      <c r="B615" s="68" t="s">
        <v>25</v>
      </c>
      <c r="C615" s="69" t="str">
        <f>VLOOKUP(A615,[1]Table!A:B,2,FALSE)</f>
        <v>P9 W4</v>
      </c>
      <c r="D615" s="69" t="str">
        <f>VLOOKUP(A615,[1]Table!A:D,4,FALSE)</f>
        <v>Period 9</v>
      </c>
      <c r="E615" s="70" t="s">
        <v>47</v>
      </c>
      <c r="F615" s="69">
        <v>0.91666666666666663</v>
      </c>
      <c r="G615" s="96">
        <v>0.21597222222222223</v>
      </c>
      <c r="H615" s="96">
        <v>0.375</v>
      </c>
      <c r="I615" s="69">
        <v>0.73541666666666672</v>
      </c>
      <c r="J615" s="11">
        <f t="shared" si="5"/>
        <v>1179.0000000000002</v>
      </c>
      <c r="L615" s="72" t="s">
        <v>26</v>
      </c>
      <c r="M615" s="73"/>
      <c r="N615" s="73"/>
    </row>
    <row r="616" spans="1:14">
      <c r="A616" s="67">
        <v>43960</v>
      </c>
      <c r="B616" s="68" t="s">
        <v>29</v>
      </c>
      <c r="C616" s="69" t="str">
        <f>VLOOKUP(A616,[1]Table!A:B,2,FALSE)</f>
        <v>P9 W4</v>
      </c>
      <c r="D616" s="69" t="str">
        <f>VLOOKUP(A616,[1]Table!A:D,4,FALSE)</f>
        <v>Period 9</v>
      </c>
      <c r="E616" s="70" t="s">
        <v>47</v>
      </c>
      <c r="F616" s="69">
        <v>0.91666666666666663</v>
      </c>
      <c r="G616" s="96">
        <v>0.20902777777777778</v>
      </c>
      <c r="H616" s="96">
        <v>0.24097222222222223</v>
      </c>
      <c r="I616" s="69">
        <v>0.31388888888888888</v>
      </c>
      <c r="J616" s="11">
        <f t="shared" si="5"/>
        <v>572.00000000000011</v>
      </c>
      <c r="K616" s="72" t="s">
        <v>166</v>
      </c>
      <c r="L616" s="72" t="s">
        <v>30</v>
      </c>
      <c r="M616" s="74"/>
      <c r="N616" s="73"/>
    </row>
    <row r="617" spans="1:14">
      <c r="A617" s="67">
        <v>43961</v>
      </c>
      <c r="B617" s="68" t="s">
        <v>31</v>
      </c>
      <c r="C617" s="69" t="str">
        <f>VLOOKUP(A617,[1]Table!A:B,2,FALSE)</f>
        <v>P9 W4</v>
      </c>
      <c r="D617" s="69" t="str">
        <f>VLOOKUP(A617,[1]Table!A:D,4,FALSE)</f>
        <v>Period 9</v>
      </c>
      <c r="E617" s="70" t="s">
        <v>47</v>
      </c>
      <c r="F617" s="69">
        <v>0.91666666666666663</v>
      </c>
      <c r="G617" s="96">
        <v>0.27569444444444446</v>
      </c>
      <c r="H617" s="96">
        <v>0.30763888888888891</v>
      </c>
      <c r="I617" s="69">
        <v>0.39027777777777778</v>
      </c>
      <c r="J617" s="11">
        <f t="shared" si="5"/>
        <v>682.00000000000011</v>
      </c>
      <c r="L617" s="72" t="s">
        <v>32</v>
      </c>
      <c r="M617" s="74"/>
      <c r="N617" s="73"/>
    </row>
    <row r="618" spans="1:14">
      <c r="A618" s="78">
        <v>43962</v>
      </c>
      <c r="B618" s="79" t="s">
        <v>14</v>
      </c>
      <c r="C618" s="80" t="str">
        <f>VLOOKUP(A618,[1]Table!A:B,2,FALSE)</f>
        <v>P10 W1</v>
      </c>
      <c r="D618" s="80" t="str">
        <f>VLOOKUP(A618,[1]Table!A:D,4,FALSE)</f>
        <v>Period 10</v>
      </c>
      <c r="E618" s="70" t="s">
        <v>15</v>
      </c>
      <c r="F618" s="80">
        <v>0.91666666666666663</v>
      </c>
      <c r="G618" s="96">
        <v>0.1986111111111111</v>
      </c>
      <c r="H618" s="96">
        <v>0.2326388888888889</v>
      </c>
      <c r="I618" s="69">
        <v>0.36041666666666666</v>
      </c>
      <c r="J618" s="11">
        <f t="shared" si="5"/>
        <v>639.00000000000011</v>
      </c>
      <c r="L618" s="72" t="s">
        <v>16</v>
      </c>
      <c r="M618" s="74"/>
      <c r="N618" s="73"/>
    </row>
    <row r="619" spans="1:14">
      <c r="A619" s="67">
        <v>43963</v>
      </c>
      <c r="B619" s="68" t="s">
        <v>17</v>
      </c>
      <c r="C619" s="69" t="str">
        <f>VLOOKUP(A619,[1]Table!A:B,2,FALSE)</f>
        <v>P10 W1</v>
      </c>
      <c r="D619" s="69" t="str">
        <f>VLOOKUP(A619,[1]Table!A:D,4,FALSE)</f>
        <v>Period 10</v>
      </c>
      <c r="E619" s="70" t="s">
        <v>15</v>
      </c>
      <c r="F619" s="69">
        <v>0.91666666666666663</v>
      </c>
      <c r="G619" s="96">
        <v>0.13472222222222222</v>
      </c>
      <c r="H619" s="96">
        <v>0.16458333333333333</v>
      </c>
      <c r="I619" s="69">
        <v>0.48680555555555555</v>
      </c>
      <c r="J619" s="11">
        <f t="shared" si="5"/>
        <v>821.00000000000011</v>
      </c>
      <c r="L619" s="72" t="s">
        <v>18</v>
      </c>
      <c r="M619" s="105"/>
      <c r="N619" s="73"/>
    </row>
    <row r="620" spans="1:14">
      <c r="A620" s="67">
        <v>43964</v>
      </c>
      <c r="B620" s="68" t="s">
        <v>21</v>
      </c>
      <c r="C620" s="69" t="str">
        <f>VLOOKUP(A620,[1]Table!A:B,2,FALSE)</f>
        <v>P10 W1</v>
      </c>
      <c r="D620" s="69" t="str">
        <f>VLOOKUP(A620,[1]Table!A:D,4,FALSE)</f>
        <v>Period 10</v>
      </c>
      <c r="E620" s="70" t="s">
        <v>15</v>
      </c>
      <c r="F620" s="69">
        <v>0.91666666666666663</v>
      </c>
      <c r="G620" s="96">
        <v>0.12986111111111112</v>
      </c>
      <c r="H620" s="96">
        <v>0.15555555555555556</v>
      </c>
      <c r="I620" s="69">
        <v>0.24861111111111112</v>
      </c>
      <c r="J620" s="11">
        <f t="shared" si="5"/>
        <v>478.00000000000006</v>
      </c>
      <c r="L620" s="72" t="s">
        <v>22</v>
      </c>
      <c r="M620" s="74"/>
      <c r="N620" s="73"/>
    </row>
    <row r="621" spans="1:14">
      <c r="A621" s="67">
        <v>43965</v>
      </c>
      <c r="B621" s="68" t="s">
        <v>23</v>
      </c>
      <c r="C621" s="69" t="str">
        <f>VLOOKUP(A621,[1]Table!A:B,2,FALSE)</f>
        <v>P10 W1</v>
      </c>
      <c r="D621" s="69" t="str">
        <f>VLOOKUP(A621,[1]Table!A:D,4,FALSE)</f>
        <v>Period 10</v>
      </c>
      <c r="E621" s="70" t="s">
        <v>15</v>
      </c>
      <c r="F621" s="69">
        <v>0.91666666666666663</v>
      </c>
      <c r="G621" s="96">
        <v>0.14374999999999999</v>
      </c>
      <c r="H621" s="96">
        <v>0.18402777777777779</v>
      </c>
      <c r="I621" s="69">
        <v>0.30694444444444446</v>
      </c>
      <c r="J621" s="11">
        <f t="shared" si="5"/>
        <v>562</v>
      </c>
      <c r="L621" s="72" t="s">
        <v>24</v>
      </c>
      <c r="M621" s="73"/>
      <c r="N621" s="73"/>
    </row>
    <row r="622" spans="1:14">
      <c r="A622" s="67">
        <v>43966</v>
      </c>
      <c r="B622" s="68" t="s">
        <v>25</v>
      </c>
      <c r="C622" s="69" t="str">
        <f>VLOOKUP(A622,[1]Table!A:B,2,FALSE)</f>
        <v>P10 W1</v>
      </c>
      <c r="D622" s="69" t="str">
        <f>VLOOKUP(A622,[1]Table!A:D,4,FALSE)</f>
        <v>Period 10</v>
      </c>
      <c r="E622" s="70" t="s">
        <v>15</v>
      </c>
      <c r="F622" s="69">
        <v>0.91666666666666663</v>
      </c>
      <c r="G622" s="96">
        <v>0.11666666666666667</v>
      </c>
      <c r="H622" s="96">
        <v>0.14027777777777778</v>
      </c>
      <c r="I622" s="69">
        <v>0.28611111111111109</v>
      </c>
      <c r="J622" s="11">
        <f t="shared" si="5"/>
        <v>532</v>
      </c>
      <c r="L622" s="72" t="s">
        <v>26</v>
      </c>
      <c r="M622" s="73"/>
      <c r="N622" s="73"/>
    </row>
    <row r="623" spans="1:14">
      <c r="A623" s="67">
        <v>43967</v>
      </c>
      <c r="B623" s="68" t="s">
        <v>29</v>
      </c>
      <c r="C623" s="69" t="str">
        <f>VLOOKUP(A623,[1]Table!A:B,2,FALSE)</f>
        <v>P10 W1</v>
      </c>
      <c r="D623" s="69" t="str">
        <f>VLOOKUP(A623,[1]Table!A:D,4,FALSE)</f>
        <v>Period 10</v>
      </c>
      <c r="E623" s="70" t="s">
        <v>15</v>
      </c>
      <c r="F623" s="69">
        <v>0.91666666666666663</v>
      </c>
      <c r="G623" s="96">
        <v>0.15347222222222223</v>
      </c>
      <c r="H623" s="96">
        <v>0.1701388888888889</v>
      </c>
      <c r="I623" s="69">
        <v>0.32013888888888886</v>
      </c>
      <c r="J623" s="11">
        <f t="shared" si="5"/>
        <v>581</v>
      </c>
      <c r="L623" s="72" t="s">
        <v>30</v>
      </c>
      <c r="M623" s="73"/>
      <c r="N623" s="73"/>
    </row>
    <row r="624" spans="1:14">
      <c r="A624" s="67">
        <v>43968</v>
      </c>
      <c r="B624" s="68" t="s">
        <v>31</v>
      </c>
      <c r="C624" s="69" t="str">
        <f>VLOOKUP(A624,[1]Table!A:B,2,FALSE)</f>
        <v>P10 W1</v>
      </c>
      <c r="D624" s="69" t="str">
        <f>VLOOKUP(A624,[1]Table!A:D,4,FALSE)</f>
        <v>Period 10</v>
      </c>
      <c r="E624" s="70" t="s">
        <v>15</v>
      </c>
      <c r="F624" s="69">
        <v>0.91666666666666663</v>
      </c>
      <c r="G624" s="96">
        <v>0.1451388888888889</v>
      </c>
      <c r="H624" s="96">
        <v>0.16250000000000001</v>
      </c>
      <c r="I624" s="69">
        <v>0.23958333333333334</v>
      </c>
      <c r="J624" s="11">
        <f t="shared" si="5"/>
        <v>465.00000000000011</v>
      </c>
      <c r="L624" s="72" t="s">
        <v>32</v>
      </c>
      <c r="M624" s="73"/>
      <c r="N624" s="73"/>
    </row>
    <row r="625" spans="1:14">
      <c r="A625" s="67">
        <v>43969</v>
      </c>
      <c r="B625" s="68" t="s">
        <v>14</v>
      </c>
      <c r="C625" s="69" t="str">
        <f>VLOOKUP(A625,[1]Table!A:B,2,FALSE)</f>
        <v>P10 W2</v>
      </c>
      <c r="D625" s="69" t="str">
        <f>VLOOKUP(A625,[1]Table!A:D,4,FALSE)</f>
        <v>Period 10</v>
      </c>
      <c r="E625" s="70" t="s">
        <v>33</v>
      </c>
      <c r="F625" s="69">
        <v>0.91666666666666663</v>
      </c>
      <c r="G625" s="96">
        <v>0.12777777777777777</v>
      </c>
      <c r="H625" s="96">
        <v>0.15</v>
      </c>
      <c r="I625" s="69">
        <v>0.2902777777777778</v>
      </c>
      <c r="J625" s="11">
        <f t="shared" si="5"/>
        <v>538</v>
      </c>
      <c r="L625" s="72" t="s">
        <v>16</v>
      </c>
      <c r="M625" s="73"/>
      <c r="N625" s="73"/>
    </row>
    <row r="626" spans="1:14">
      <c r="A626" s="67">
        <v>43970</v>
      </c>
      <c r="B626" s="68" t="s">
        <v>17</v>
      </c>
      <c r="C626" s="69" t="str">
        <f>VLOOKUP(A626,[1]Table!A:B,2,FALSE)</f>
        <v>P10 W2</v>
      </c>
      <c r="D626" s="69" t="str">
        <f>VLOOKUP(A626,[1]Table!A:D,4,FALSE)</f>
        <v>Period 10</v>
      </c>
      <c r="E626" s="70" t="s">
        <v>33</v>
      </c>
      <c r="F626" s="69">
        <v>0.91666666666666663</v>
      </c>
      <c r="G626" s="96">
        <v>0.11805555555555555</v>
      </c>
      <c r="H626" s="96">
        <v>0.14097222222222222</v>
      </c>
      <c r="I626" s="69">
        <v>0.26805555555555555</v>
      </c>
      <c r="J626" s="11">
        <f t="shared" si="5"/>
        <v>506.00000000000011</v>
      </c>
      <c r="L626" s="72" t="s">
        <v>18</v>
      </c>
      <c r="M626" s="73"/>
      <c r="N626" s="73"/>
    </row>
    <row r="627" spans="1:14">
      <c r="A627" s="67">
        <v>43971</v>
      </c>
      <c r="B627" s="68" t="s">
        <v>21</v>
      </c>
      <c r="C627" s="69" t="str">
        <f>VLOOKUP(A627,[1]Table!A:B,2,FALSE)</f>
        <v>P10 W2</v>
      </c>
      <c r="D627" s="69" t="str">
        <f>VLOOKUP(A627,[1]Table!A:D,4,FALSE)</f>
        <v>Period 10</v>
      </c>
      <c r="E627" s="70" t="s">
        <v>33</v>
      </c>
      <c r="F627" s="69">
        <v>0.91666666666666663</v>
      </c>
      <c r="G627" s="96">
        <v>0.16875000000000001</v>
      </c>
      <c r="H627" s="96">
        <v>0.19722222222222222</v>
      </c>
      <c r="I627" s="69">
        <v>0.27083333333333331</v>
      </c>
      <c r="J627" s="11">
        <f t="shared" si="5"/>
        <v>510.00000000000011</v>
      </c>
      <c r="L627" s="72" t="s">
        <v>22</v>
      </c>
      <c r="M627" s="73"/>
      <c r="N627" s="73"/>
    </row>
    <row r="628" spans="1:14">
      <c r="A628" s="67">
        <v>43972</v>
      </c>
      <c r="B628" s="68" t="s">
        <v>23</v>
      </c>
      <c r="C628" s="69" t="str">
        <f>VLOOKUP(A628,[1]Table!A:B,2,FALSE)</f>
        <v>P10 W2</v>
      </c>
      <c r="D628" s="69" t="str">
        <f>VLOOKUP(A628,[1]Table!A:D,4,FALSE)</f>
        <v>Period 10</v>
      </c>
      <c r="E628" s="70" t="s">
        <v>33</v>
      </c>
      <c r="F628" s="69">
        <v>0.91666666666666663</v>
      </c>
      <c r="G628" s="96">
        <v>0.11944444444444445</v>
      </c>
      <c r="H628" s="96">
        <v>0.15416666666666667</v>
      </c>
      <c r="I628" s="69">
        <v>0.23402777777777778</v>
      </c>
      <c r="J628" s="11">
        <f t="shared" si="5"/>
        <v>457.00000000000011</v>
      </c>
      <c r="L628" s="72" t="s">
        <v>24</v>
      </c>
      <c r="M628" s="73"/>
      <c r="N628" s="73"/>
    </row>
    <row r="629" spans="1:14">
      <c r="A629" s="67">
        <v>43973</v>
      </c>
      <c r="B629" s="68" t="s">
        <v>25</v>
      </c>
      <c r="C629" s="69" t="str">
        <f>VLOOKUP(A629,[1]Table!A:B,2,FALSE)</f>
        <v>P10 W2</v>
      </c>
      <c r="D629" s="69" t="str">
        <f>VLOOKUP(A629,[1]Table!A:D,4,FALSE)</f>
        <v>Period 10</v>
      </c>
      <c r="E629" s="70" t="s">
        <v>33</v>
      </c>
      <c r="F629" s="69">
        <v>0.91666666666666663</v>
      </c>
      <c r="G629" s="96">
        <v>0.11736111111111111</v>
      </c>
      <c r="H629" s="96">
        <v>0.18194444444444444</v>
      </c>
      <c r="I629" s="69">
        <v>0.36805555555555558</v>
      </c>
      <c r="J629" s="11">
        <f t="shared" si="5"/>
        <v>650.00000000000011</v>
      </c>
      <c r="L629" s="72" t="s">
        <v>26</v>
      </c>
      <c r="M629" s="73"/>
      <c r="N629" s="73"/>
    </row>
    <row r="630" spans="1:14">
      <c r="A630" s="67">
        <v>43974</v>
      </c>
      <c r="B630" s="68" t="s">
        <v>29</v>
      </c>
      <c r="C630" s="69" t="str">
        <f>VLOOKUP(A630,[1]Table!A:B,2,FALSE)</f>
        <v>P10 W2</v>
      </c>
      <c r="D630" s="69" t="str">
        <f>VLOOKUP(A630,[1]Table!A:D,4,FALSE)</f>
        <v>Period 10</v>
      </c>
      <c r="E630" s="70" t="s">
        <v>33</v>
      </c>
      <c r="F630" s="69">
        <v>0.91666666666666663</v>
      </c>
      <c r="G630" s="96">
        <v>0.11319444444444444</v>
      </c>
      <c r="H630" s="96">
        <v>0.12708333333333333</v>
      </c>
      <c r="I630" s="69">
        <v>0.22708333333333333</v>
      </c>
      <c r="J630" s="11">
        <f t="shared" si="5"/>
        <v>447</v>
      </c>
      <c r="L630" s="72" t="s">
        <v>30</v>
      </c>
      <c r="M630" s="73"/>
      <c r="N630" s="73"/>
    </row>
    <row r="631" spans="1:14">
      <c r="A631" s="67">
        <v>43975</v>
      </c>
      <c r="B631" s="68" t="s">
        <v>31</v>
      </c>
      <c r="C631" s="69" t="str">
        <f>VLOOKUP(A631,[1]Table!A:B,2,FALSE)</f>
        <v>P10 W2</v>
      </c>
      <c r="D631" s="69" t="str">
        <f>VLOOKUP(A631,[1]Table!A:D,4,FALSE)</f>
        <v>Period 10</v>
      </c>
      <c r="E631" s="70" t="s">
        <v>33</v>
      </c>
      <c r="F631" s="69">
        <v>0.91666666666666663</v>
      </c>
      <c r="G631" s="96">
        <v>0.14861111111111111</v>
      </c>
      <c r="H631" s="96">
        <v>0.16527777777777777</v>
      </c>
      <c r="I631" s="69">
        <v>0.24027777777777778</v>
      </c>
      <c r="J631" s="11">
        <f t="shared" si="5"/>
        <v>466.00000000000011</v>
      </c>
      <c r="L631" s="72" t="s">
        <v>32</v>
      </c>
      <c r="M631" s="73"/>
      <c r="N631" s="73"/>
    </row>
    <row r="632" spans="1:14">
      <c r="A632" s="67">
        <v>43976</v>
      </c>
      <c r="B632" s="68" t="s">
        <v>14</v>
      </c>
      <c r="C632" s="69" t="str">
        <f>VLOOKUP(A632,[1]Table!A:B,2,FALSE)</f>
        <v>P10 W3</v>
      </c>
      <c r="D632" s="69" t="str">
        <f>VLOOKUP(A632,[1]Table!A:D,4,FALSE)</f>
        <v>Period 10</v>
      </c>
      <c r="E632" s="70" t="s">
        <v>39</v>
      </c>
      <c r="F632" s="69">
        <v>0.91666666666666663</v>
      </c>
      <c r="G632" s="96">
        <v>0.11805555555555555</v>
      </c>
      <c r="H632" s="96">
        <v>0.15416666666666667</v>
      </c>
      <c r="I632" s="69">
        <v>0.22222222222222221</v>
      </c>
      <c r="J632" s="11">
        <f t="shared" si="5"/>
        <v>440.00000000000006</v>
      </c>
      <c r="K632" s="72" t="s">
        <v>237</v>
      </c>
      <c r="L632" s="72" t="s">
        <v>16</v>
      </c>
      <c r="M632" s="73"/>
      <c r="N632" s="73"/>
    </row>
    <row r="633" spans="1:14">
      <c r="A633" s="67">
        <v>43977</v>
      </c>
      <c r="B633" s="68" t="s">
        <v>17</v>
      </c>
      <c r="C633" s="69" t="str">
        <f>VLOOKUP(A633,[1]Table!A:B,2,FALSE)</f>
        <v>P10 W3</v>
      </c>
      <c r="D633" s="69" t="str">
        <f>VLOOKUP(A633,[1]Table!A:D,4,FALSE)</f>
        <v>Period 10</v>
      </c>
      <c r="E633" s="70" t="s">
        <v>39</v>
      </c>
      <c r="F633" s="69">
        <v>0.91666666666666663</v>
      </c>
      <c r="G633" s="96">
        <v>0.16180555555555556</v>
      </c>
      <c r="H633" s="69">
        <v>0.19513888888888889</v>
      </c>
      <c r="I633" s="69">
        <v>0.2673611111111111</v>
      </c>
      <c r="J633" s="11">
        <f t="shared" si="5"/>
        <v>504.99999999999994</v>
      </c>
      <c r="L633" s="72" t="s">
        <v>18</v>
      </c>
      <c r="M633" s="73"/>
      <c r="N633" s="73"/>
    </row>
    <row r="634" spans="1:14">
      <c r="A634" s="67">
        <v>43978</v>
      </c>
      <c r="B634" s="68" t="s">
        <v>21</v>
      </c>
      <c r="C634" s="69" t="str">
        <f>VLOOKUP(A634,[1]Table!A:B,2,FALSE)</f>
        <v>P10 W3</v>
      </c>
      <c r="D634" s="69" t="str">
        <f>VLOOKUP(A634,[1]Table!A:D,4,FALSE)</f>
        <v>Period 10</v>
      </c>
      <c r="E634" s="70" t="s">
        <v>39</v>
      </c>
      <c r="F634" s="69">
        <v>0.91666666666666663</v>
      </c>
      <c r="G634" s="96">
        <v>0.13125000000000001</v>
      </c>
      <c r="H634" s="69">
        <v>0.17083333333333334</v>
      </c>
      <c r="I634" s="69">
        <v>0.25347222222222221</v>
      </c>
      <c r="J634" s="11">
        <f t="shared" si="5"/>
        <v>485.00000000000006</v>
      </c>
      <c r="L634" s="72" t="s">
        <v>22</v>
      </c>
      <c r="M634" s="73"/>
      <c r="N634" s="73"/>
    </row>
    <row r="635" spans="1:14">
      <c r="A635" s="67">
        <v>43979</v>
      </c>
      <c r="B635" s="68" t="s">
        <v>23</v>
      </c>
      <c r="C635" s="69" t="str">
        <f>VLOOKUP(A635,[1]Table!A:B,2,FALSE)</f>
        <v>P10 W3</v>
      </c>
      <c r="D635" s="69" t="str">
        <f>VLOOKUP(A635,[1]Table!A:D,4,FALSE)</f>
        <v>Period 10</v>
      </c>
      <c r="E635" s="70" t="s">
        <v>39</v>
      </c>
      <c r="F635" s="69">
        <v>0.91666666666666663</v>
      </c>
      <c r="G635" s="96">
        <v>0.11527777777777778</v>
      </c>
      <c r="H635" s="69">
        <v>0.14722222222222223</v>
      </c>
      <c r="I635" s="69">
        <v>0.23125000000000001</v>
      </c>
      <c r="J635" s="11">
        <f t="shared" si="5"/>
        <v>453.00000000000017</v>
      </c>
      <c r="L635" s="72" t="s">
        <v>24</v>
      </c>
      <c r="M635" s="91"/>
      <c r="N635" s="73"/>
    </row>
    <row r="636" spans="1:14">
      <c r="A636" s="67">
        <v>43980</v>
      </c>
      <c r="B636" s="68" t="s">
        <v>25</v>
      </c>
      <c r="C636" s="69" t="str">
        <f>VLOOKUP(A636,[1]Table!A:B,2,FALSE)</f>
        <v>P10 W3</v>
      </c>
      <c r="D636" s="69" t="str">
        <f>VLOOKUP(A636,[1]Table!A:D,4,FALSE)</f>
        <v>Period 10</v>
      </c>
      <c r="E636" s="70" t="s">
        <v>39</v>
      </c>
      <c r="F636" s="69">
        <v>0.91666666666666663</v>
      </c>
      <c r="G636" s="96">
        <v>0.11874999999999999</v>
      </c>
      <c r="H636" s="69">
        <v>0.13750000000000001</v>
      </c>
      <c r="I636" s="69">
        <v>0.23125000000000001</v>
      </c>
      <c r="J636" s="11">
        <f t="shared" si="5"/>
        <v>453.00000000000017</v>
      </c>
      <c r="L636" s="72" t="s">
        <v>26</v>
      </c>
      <c r="M636" s="73"/>
      <c r="N636" s="73"/>
    </row>
    <row r="637" spans="1:14">
      <c r="A637" s="67">
        <v>43981</v>
      </c>
      <c r="B637" s="68" t="s">
        <v>29</v>
      </c>
      <c r="C637" s="69" t="str">
        <f>VLOOKUP(A637,[1]Table!A:B,2,FALSE)</f>
        <v>P10 W3</v>
      </c>
      <c r="D637" s="69" t="str">
        <f>VLOOKUP(A637,[1]Table!A:D,4,FALSE)</f>
        <v>Period 10</v>
      </c>
      <c r="E637" s="70" t="s">
        <v>39</v>
      </c>
      <c r="F637" s="69">
        <v>0.91666666666666663</v>
      </c>
      <c r="G637" s="96">
        <v>0.11597222222222223</v>
      </c>
      <c r="H637" s="69">
        <v>0.13055555555555556</v>
      </c>
      <c r="I637" s="69">
        <v>0.21736111111111112</v>
      </c>
      <c r="J637" s="11">
        <f t="shared" si="5"/>
        <v>433.00000000000006</v>
      </c>
      <c r="L637" s="72" t="s">
        <v>30</v>
      </c>
      <c r="M637" s="73"/>
      <c r="N637" s="73"/>
    </row>
    <row r="638" spans="1:14">
      <c r="A638" s="67">
        <v>43982</v>
      </c>
      <c r="B638" s="68" t="s">
        <v>31</v>
      </c>
      <c r="C638" s="69" t="str">
        <f>VLOOKUP(A638,[1]Table!A:B,2,FALSE)</f>
        <v>P10 W3</v>
      </c>
      <c r="D638" s="69" t="str">
        <f>VLOOKUP(A638,[1]Table!A:D,4,FALSE)</f>
        <v>Period 10</v>
      </c>
      <c r="E638" s="70" t="s">
        <v>39</v>
      </c>
      <c r="F638" s="69">
        <v>0.91666666666666663</v>
      </c>
      <c r="G638" s="96">
        <v>0.15</v>
      </c>
      <c r="H638" s="69">
        <v>0.18194444444444444</v>
      </c>
      <c r="I638" s="69">
        <v>0.24583333333333332</v>
      </c>
      <c r="J638" s="11">
        <f t="shared" si="5"/>
        <v>474.00000000000006</v>
      </c>
      <c r="L638" s="72" t="s">
        <v>32</v>
      </c>
      <c r="M638" s="73"/>
      <c r="N638" s="73"/>
    </row>
    <row r="639" spans="1:14">
      <c r="A639" s="67">
        <v>43983</v>
      </c>
      <c r="B639" s="68" t="s">
        <v>14</v>
      </c>
      <c r="C639" s="69" t="str">
        <f>VLOOKUP(A639,[1]Table!A:B,2,FALSE)</f>
        <v>P10 W4</v>
      </c>
      <c r="D639" s="69" t="str">
        <f>VLOOKUP(A639,[1]Table!A:D,4,FALSE)</f>
        <v>Period 10</v>
      </c>
      <c r="E639" s="70" t="s">
        <v>47</v>
      </c>
      <c r="F639" s="69">
        <v>0.91666666666666663</v>
      </c>
      <c r="G639" s="96">
        <v>0.11458333333333333</v>
      </c>
      <c r="H639" s="69">
        <v>0.14652777777777778</v>
      </c>
      <c r="I639" s="69">
        <v>0.23402777777777778</v>
      </c>
      <c r="J639" s="11">
        <f t="shared" si="5"/>
        <v>457.00000000000011</v>
      </c>
      <c r="L639" s="72" t="s">
        <v>16</v>
      </c>
      <c r="M639" s="73"/>
      <c r="N639" s="73"/>
    </row>
    <row r="640" spans="1:14">
      <c r="A640" s="67">
        <v>43984</v>
      </c>
      <c r="B640" s="68" t="s">
        <v>17</v>
      </c>
      <c r="C640" s="69" t="str">
        <f>VLOOKUP(A640,[1]Table!A:B,2,FALSE)</f>
        <v>P10 W4</v>
      </c>
      <c r="D640" s="69" t="str">
        <f>VLOOKUP(A640,[1]Table!A:D,4,FALSE)</f>
        <v>Period 10</v>
      </c>
      <c r="E640" s="70" t="s">
        <v>47</v>
      </c>
      <c r="F640" s="69">
        <v>0.91666666666666663</v>
      </c>
      <c r="G640" s="96">
        <v>0.20208333333333334</v>
      </c>
      <c r="H640" s="69">
        <v>0.23402777777777778</v>
      </c>
      <c r="I640" s="69">
        <v>0.30208333333333331</v>
      </c>
      <c r="J640" s="11">
        <f t="shared" si="5"/>
        <v>555.00000000000011</v>
      </c>
      <c r="L640" s="72" t="s">
        <v>18</v>
      </c>
      <c r="M640" s="73"/>
      <c r="N640" s="73"/>
    </row>
    <row r="641" spans="1:14">
      <c r="A641" s="67">
        <v>43985</v>
      </c>
      <c r="B641" s="68" t="s">
        <v>21</v>
      </c>
      <c r="C641" s="69" t="str">
        <f>VLOOKUP(A641,[1]Table!A:B,2,FALSE)</f>
        <v>P10 W4</v>
      </c>
      <c r="D641" s="69" t="str">
        <f>VLOOKUP(A641,[1]Table!A:D,4,FALSE)</f>
        <v>Period 10</v>
      </c>
      <c r="E641" s="70" t="s">
        <v>47</v>
      </c>
      <c r="F641" s="69">
        <v>0.91666666666666663</v>
      </c>
      <c r="G641" s="69">
        <v>0.33541666666666664</v>
      </c>
      <c r="H641" s="69">
        <v>0.33680555555555558</v>
      </c>
      <c r="I641" s="69">
        <v>0.44097222222222221</v>
      </c>
      <c r="J641" s="11">
        <f t="shared" si="5"/>
        <v>755</v>
      </c>
      <c r="K641" s="72" t="s">
        <v>166</v>
      </c>
      <c r="L641" s="72" t="s">
        <v>22</v>
      </c>
      <c r="M641" s="99"/>
      <c r="N641" s="73"/>
    </row>
    <row r="642" spans="1:14">
      <c r="A642" s="67">
        <v>43986</v>
      </c>
      <c r="B642" s="68" t="s">
        <v>23</v>
      </c>
      <c r="C642" s="69" t="str">
        <f>VLOOKUP(A642,[1]Table!A:B,2,FALSE)</f>
        <v>P10 W4</v>
      </c>
      <c r="D642" s="69" t="str">
        <f>VLOOKUP(A642,[1]Table!A:D,4,FALSE)</f>
        <v>Period 10</v>
      </c>
      <c r="E642" s="70" t="s">
        <v>47</v>
      </c>
      <c r="F642" s="69">
        <v>0.91666666666666663</v>
      </c>
      <c r="G642" s="69">
        <v>0.11388888888888889</v>
      </c>
      <c r="H642" s="96">
        <v>0.15</v>
      </c>
      <c r="I642" s="69">
        <v>0.22916666666666666</v>
      </c>
      <c r="J642" s="11">
        <f t="shared" si="5"/>
        <v>450</v>
      </c>
      <c r="L642" s="72" t="s">
        <v>24</v>
      </c>
      <c r="M642" s="73"/>
      <c r="N642" s="73"/>
    </row>
    <row r="643" spans="1:14">
      <c r="A643" s="67">
        <v>43987</v>
      </c>
      <c r="B643" s="68" t="s">
        <v>25</v>
      </c>
      <c r="C643" s="69" t="str">
        <f>VLOOKUP(A643,[1]Table!A:B,2,FALSE)</f>
        <v>P10 W4</v>
      </c>
      <c r="D643" s="69" t="str">
        <f>VLOOKUP(A643,[1]Table!A:D,4,FALSE)</f>
        <v>Period 10</v>
      </c>
      <c r="E643" s="70" t="s">
        <v>47</v>
      </c>
      <c r="F643" s="69">
        <v>0.91666666666666663</v>
      </c>
      <c r="G643" s="69">
        <v>0.11874999999999999</v>
      </c>
      <c r="H643" s="69">
        <v>0.14027777777777778</v>
      </c>
      <c r="I643" s="69">
        <v>0.23194444444444445</v>
      </c>
      <c r="J643" s="11">
        <f t="shared" si="5"/>
        <v>454</v>
      </c>
      <c r="L643" s="72" t="s">
        <v>26</v>
      </c>
      <c r="M643" s="73"/>
      <c r="N643" s="73"/>
    </row>
    <row r="644" spans="1:14">
      <c r="A644" s="67">
        <v>43988</v>
      </c>
      <c r="B644" s="68" t="s">
        <v>29</v>
      </c>
      <c r="C644" s="69" t="str">
        <f>VLOOKUP(A644,[1]Table!A:B,2,FALSE)</f>
        <v>P10 W4</v>
      </c>
      <c r="D644" s="69" t="str">
        <f>VLOOKUP(A644,[1]Table!A:D,4,FALSE)</f>
        <v>Period 10</v>
      </c>
      <c r="E644" s="70" t="s">
        <v>47</v>
      </c>
      <c r="F644" s="69">
        <v>0.91666666666666663</v>
      </c>
      <c r="G644" s="69">
        <v>0.15208333333333332</v>
      </c>
      <c r="H644" s="69">
        <v>0.17152777777777778</v>
      </c>
      <c r="I644" s="69">
        <v>0.22708333333333333</v>
      </c>
      <c r="J644" s="11">
        <f t="shared" si="5"/>
        <v>447</v>
      </c>
      <c r="L644" s="72" t="s">
        <v>30</v>
      </c>
      <c r="M644" s="73"/>
      <c r="N644" s="73"/>
    </row>
    <row r="645" spans="1:14">
      <c r="A645" s="67">
        <v>43989</v>
      </c>
      <c r="B645" s="68" t="s">
        <v>31</v>
      </c>
      <c r="C645" s="69" t="str">
        <f>VLOOKUP(A645,[1]Table!A:B,2,FALSE)</f>
        <v>P10 W4</v>
      </c>
      <c r="D645" s="69" t="str">
        <f>VLOOKUP(A645,[1]Table!A:D,4,FALSE)</f>
        <v>Period 10</v>
      </c>
      <c r="E645" s="70" t="s">
        <v>47</v>
      </c>
      <c r="F645" s="69">
        <v>0.91666666666666663</v>
      </c>
      <c r="G645" s="69">
        <v>0.19444444444444445</v>
      </c>
      <c r="H645" s="69">
        <v>0.22847222222222222</v>
      </c>
      <c r="I645" s="69">
        <v>0.28888888888888886</v>
      </c>
      <c r="J645" s="11">
        <f t="shared" si="5"/>
        <v>536</v>
      </c>
      <c r="L645" s="72" t="s">
        <v>32</v>
      </c>
      <c r="M645" s="100"/>
      <c r="N645" s="73"/>
    </row>
    <row r="646" spans="1:14">
      <c r="A646" s="78">
        <v>43990</v>
      </c>
      <c r="B646" s="79" t="s">
        <v>14</v>
      </c>
      <c r="C646" s="80" t="str">
        <f>VLOOKUP(A646,[1]Table!A:B,2,FALSE)</f>
        <v>P11 W1</v>
      </c>
      <c r="D646" s="80" t="str">
        <f>VLOOKUP(A646,[1]Table!A:D,4,FALSE)</f>
        <v>Period 11</v>
      </c>
      <c r="E646" s="70" t="s">
        <v>15</v>
      </c>
      <c r="F646" s="80">
        <v>0.91666666666666663</v>
      </c>
      <c r="G646" s="69">
        <v>0.14374999999999999</v>
      </c>
      <c r="H646" s="69">
        <v>0.18124999999999999</v>
      </c>
      <c r="I646" s="69">
        <v>0.25</v>
      </c>
      <c r="J646" s="11">
        <f t="shared" si="5"/>
        <v>480</v>
      </c>
      <c r="K646" s="72" t="s">
        <v>166</v>
      </c>
      <c r="L646" s="72" t="s">
        <v>16</v>
      </c>
      <c r="M646" s="91"/>
      <c r="N646" s="73"/>
    </row>
    <row r="647" spans="1:14">
      <c r="A647" s="67">
        <v>43991</v>
      </c>
      <c r="B647" s="68" t="s">
        <v>17</v>
      </c>
      <c r="C647" s="69" t="str">
        <f>VLOOKUP(A647,[1]Table!A:B,2,FALSE)</f>
        <v>P11 W1</v>
      </c>
      <c r="D647" s="69" t="str">
        <f>VLOOKUP(A647,[1]Table!A:D,4,FALSE)</f>
        <v>Period 11</v>
      </c>
      <c r="E647" s="70" t="s">
        <v>15</v>
      </c>
      <c r="F647" s="69">
        <v>0.91666666666666663</v>
      </c>
      <c r="G647" s="69">
        <v>0.11180555555555556</v>
      </c>
      <c r="H647" s="69">
        <v>0.13472222222222222</v>
      </c>
      <c r="I647" s="69">
        <v>0.18124999999999999</v>
      </c>
      <c r="J647" s="11">
        <f t="shared" si="5"/>
        <v>381.00000000000011</v>
      </c>
      <c r="L647" s="72" t="s">
        <v>18</v>
      </c>
      <c r="M647" s="73"/>
      <c r="N647" s="73"/>
    </row>
    <row r="648" spans="1:14">
      <c r="A648" s="67">
        <v>43992</v>
      </c>
      <c r="B648" s="68" t="s">
        <v>21</v>
      </c>
      <c r="C648" s="69" t="str">
        <f>VLOOKUP(A648,[1]Table!A:B,2,FALSE)</f>
        <v>P11 W1</v>
      </c>
      <c r="D648" s="69" t="str">
        <f>VLOOKUP(A648,[1]Table!A:D,4,FALSE)</f>
        <v>Period 11</v>
      </c>
      <c r="E648" s="70" t="s">
        <v>15</v>
      </c>
      <c r="F648" s="69">
        <v>0.91666666666666663</v>
      </c>
      <c r="G648" s="69">
        <v>0.1111111111111111</v>
      </c>
      <c r="H648" s="69">
        <v>0.13333333333333333</v>
      </c>
      <c r="I648" s="69">
        <v>0.21805555555555556</v>
      </c>
      <c r="J648" s="11">
        <f t="shared" si="5"/>
        <v>434.00000000000006</v>
      </c>
      <c r="L648" s="72" t="s">
        <v>22</v>
      </c>
      <c r="M648" s="73"/>
      <c r="N648" s="73"/>
    </row>
    <row r="649" spans="1:14">
      <c r="A649" s="67">
        <v>43993</v>
      </c>
      <c r="B649" s="68" t="s">
        <v>23</v>
      </c>
      <c r="C649" s="69" t="str">
        <f>VLOOKUP(A649,[1]Table!A:B,2,FALSE)</f>
        <v>P11 W1</v>
      </c>
      <c r="D649" s="69" t="str">
        <f>VLOOKUP(A649,[1]Table!A:D,4,FALSE)</f>
        <v>Period 11</v>
      </c>
      <c r="E649" s="70" t="s">
        <v>15</v>
      </c>
      <c r="F649" s="69">
        <v>0.91666666666666663</v>
      </c>
      <c r="G649" s="69">
        <v>0.1111111111111111</v>
      </c>
      <c r="H649" s="69">
        <v>0.28888888888888886</v>
      </c>
      <c r="I649" s="69">
        <v>0.37986111111111109</v>
      </c>
      <c r="J649" s="11">
        <f t="shared" si="5"/>
        <v>667</v>
      </c>
      <c r="L649" s="72" t="s">
        <v>24</v>
      </c>
      <c r="M649" s="73"/>
      <c r="N649" s="73"/>
    </row>
    <row r="650" spans="1:14">
      <c r="A650" s="67">
        <v>43994</v>
      </c>
      <c r="B650" s="68" t="s">
        <v>25</v>
      </c>
      <c r="C650" s="69" t="str">
        <f>VLOOKUP(A650,[1]Table!A:B,2,FALSE)</f>
        <v>P11 W1</v>
      </c>
      <c r="D650" s="69" t="str">
        <f>VLOOKUP(A650,[1]Table!A:D,4,FALSE)</f>
        <v>Period 11</v>
      </c>
      <c r="E650" s="70" t="s">
        <v>15</v>
      </c>
      <c r="F650" s="69">
        <v>0.91666666666666663</v>
      </c>
      <c r="G650" s="69">
        <v>0.11874999999999999</v>
      </c>
      <c r="H650" s="69">
        <v>0.13819444444444445</v>
      </c>
      <c r="I650" s="69">
        <v>0.22500000000000001</v>
      </c>
      <c r="J650" s="11">
        <f t="shared" si="5"/>
        <v>444</v>
      </c>
      <c r="L650" s="72" t="s">
        <v>26</v>
      </c>
      <c r="M650" s="73"/>
      <c r="N650" s="73"/>
    </row>
    <row r="651" spans="1:14">
      <c r="A651" s="67">
        <v>43995</v>
      </c>
      <c r="B651" s="68" t="s">
        <v>29</v>
      </c>
      <c r="C651" s="69" t="str">
        <f>VLOOKUP(A651,[1]Table!A:B,2,FALSE)</f>
        <v>P11 W1</v>
      </c>
      <c r="D651" s="69" t="str">
        <f>VLOOKUP(A651,[1]Table!A:D,4,FALSE)</f>
        <v>Period 11</v>
      </c>
      <c r="E651" s="70" t="s">
        <v>15</v>
      </c>
      <c r="F651" s="69">
        <v>0.91666666666666663</v>
      </c>
      <c r="G651" s="69">
        <v>0.22777777777777777</v>
      </c>
      <c r="H651" s="69">
        <v>0.26111111111111113</v>
      </c>
      <c r="I651" s="69">
        <v>0.34027777777777779</v>
      </c>
      <c r="J651" s="11">
        <f t="shared" si="5"/>
        <v>610.00000000000011</v>
      </c>
      <c r="L651" s="72" t="s">
        <v>30</v>
      </c>
      <c r="M651" s="73"/>
      <c r="N651" s="73"/>
    </row>
    <row r="652" spans="1:14">
      <c r="A652" s="67">
        <v>43996</v>
      </c>
      <c r="B652" s="68" t="s">
        <v>31</v>
      </c>
      <c r="C652" s="69" t="str">
        <f>VLOOKUP(A652,[1]Table!A:B,2,FALSE)</f>
        <v>P11 W1</v>
      </c>
      <c r="D652" s="69" t="str">
        <f>VLOOKUP(A652,[1]Table!A:D,4,FALSE)</f>
        <v>Period 11</v>
      </c>
      <c r="E652" s="70" t="s">
        <v>15</v>
      </c>
      <c r="F652" s="69">
        <v>0.91666666666666663</v>
      </c>
      <c r="G652" s="69">
        <v>0.14374999999999999</v>
      </c>
      <c r="H652" s="69">
        <v>0.17569444444444443</v>
      </c>
      <c r="I652" s="69">
        <v>0.2388888888888889</v>
      </c>
      <c r="J652" s="11">
        <f t="shared" si="5"/>
        <v>464.00000000000011</v>
      </c>
      <c r="L652" s="72" t="s">
        <v>32</v>
      </c>
      <c r="M652" s="73"/>
      <c r="N652" s="73"/>
    </row>
    <row r="653" spans="1:14">
      <c r="A653" s="67">
        <v>43997</v>
      </c>
      <c r="B653" s="68" t="s">
        <v>14</v>
      </c>
      <c r="C653" s="69" t="str">
        <f>VLOOKUP(A653,[1]Table!A:B,2,FALSE)</f>
        <v>P11 W2</v>
      </c>
      <c r="D653" s="69" t="str">
        <f>VLOOKUP(A653,[1]Table!A:D,4,FALSE)</f>
        <v>Period 11</v>
      </c>
      <c r="E653" s="70" t="s">
        <v>33</v>
      </c>
      <c r="F653" s="69">
        <v>0.91666666666666663</v>
      </c>
      <c r="G653" s="69">
        <v>0.11458333333333333</v>
      </c>
      <c r="H653" s="69">
        <v>0.13750000000000001</v>
      </c>
      <c r="I653" s="69">
        <v>0.23055555555555557</v>
      </c>
      <c r="J653" s="11">
        <f t="shared" si="5"/>
        <v>452</v>
      </c>
      <c r="L653" s="72" t="s">
        <v>16</v>
      </c>
      <c r="M653" s="73"/>
      <c r="N653" s="73"/>
    </row>
    <row r="654" spans="1:14">
      <c r="A654" s="67">
        <v>43998</v>
      </c>
      <c r="B654" s="68" t="s">
        <v>17</v>
      </c>
      <c r="C654" s="69" t="str">
        <f>VLOOKUP(A654,[1]Table!A:B,2,FALSE)</f>
        <v>P11 W2</v>
      </c>
      <c r="D654" s="69" t="str">
        <f>VLOOKUP(A654,[1]Table!A:D,4,FALSE)</f>
        <v>Period 11</v>
      </c>
      <c r="E654" s="70" t="s">
        <v>33</v>
      </c>
      <c r="F654" s="69">
        <v>0.91666666666666663</v>
      </c>
      <c r="G654" s="69">
        <v>0.12916666666666668</v>
      </c>
      <c r="H654" s="69">
        <v>0.16041666666666668</v>
      </c>
      <c r="I654" s="69">
        <v>0.24166666666666667</v>
      </c>
      <c r="J654" s="11">
        <f t="shared" si="5"/>
        <v>468.00000000000011</v>
      </c>
      <c r="L654" s="72" t="s">
        <v>18</v>
      </c>
      <c r="M654" s="73"/>
      <c r="N654" s="73"/>
    </row>
    <row r="655" spans="1:14">
      <c r="A655" s="67">
        <v>43999</v>
      </c>
      <c r="B655" s="68" t="s">
        <v>21</v>
      </c>
      <c r="C655" s="69" t="str">
        <f>VLOOKUP(A655,[1]Table!A:B,2,FALSE)</f>
        <v>P11 W2</v>
      </c>
      <c r="D655" s="69" t="str">
        <f>VLOOKUP(A655,[1]Table!A:D,4,FALSE)</f>
        <v>Period 11</v>
      </c>
      <c r="E655" s="70" t="s">
        <v>33</v>
      </c>
      <c r="F655" s="69">
        <v>0.91666666666666663</v>
      </c>
      <c r="G655" s="69">
        <v>0.11319444444444444</v>
      </c>
      <c r="H655" s="69">
        <v>0.1423611111111111</v>
      </c>
      <c r="I655" s="69">
        <v>0.22638888888888889</v>
      </c>
      <c r="J655" s="11">
        <f t="shared" si="5"/>
        <v>446</v>
      </c>
      <c r="L655" s="72" t="s">
        <v>22</v>
      </c>
      <c r="M655" s="73"/>
      <c r="N655" s="73"/>
    </row>
    <row r="656" spans="1:14">
      <c r="A656" s="67">
        <v>44000</v>
      </c>
      <c r="B656" s="68" t="s">
        <v>23</v>
      </c>
      <c r="C656" s="69" t="str">
        <f>VLOOKUP(A656,[1]Table!A:B,2,FALSE)</f>
        <v>P11 W2</v>
      </c>
      <c r="D656" s="69" t="str">
        <f>VLOOKUP(A656,[1]Table!A:D,4,FALSE)</f>
        <v>Period 11</v>
      </c>
      <c r="E656" s="70" t="s">
        <v>33</v>
      </c>
      <c r="F656" s="69">
        <v>0.91666666666666663</v>
      </c>
      <c r="G656" s="69">
        <v>0.1125</v>
      </c>
      <c r="H656" s="69">
        <v>0.14444444444444443</v>
      </c>
      <c r="I656" s="69">
        <v>0.22361111111111112</v>
      </c>
      <c r="J656" s="11">
        <f t="shared" si="5"/>
        <v>442</v>
      </c>
      <c r="L656" s="72" t="s">
        <v>24</v>
      </c>
      <c r="M656" s="73"/>
      <c r="N656" s="73"/>
    </row>
    <row r="657" spans="1:14">
      <c r="A657" s="67">
        <v>44001</v>
      </c>
      <c r="B657" s="68" t="s">
        <v>25</v>
      </c>
      <c r="C657" s="69" t="str">
        <f>VLOOKUP(A657,[1]Table!A:B,2,FALSE)</f>
        <v>P11 W2</v>
      </c>
      <c r="D657" s="69" t="str">
        <f>VLOOKUP(A657,[1]Table!A:D,4,FALSE)</f>
        <v>Period 11</v>
      </c>
      <c r="E657" s="70" t="s">
        <v>33</v>
      </c>
      <c r="F657" s="69">
        <v>0.91666666666666663</v>
      </c>
      <c r="G657" s="106">
        <v>0.11736111111111111</v>
      </c>
      <c r="H657" s="106">
        <v>0.31388888888888888</v>
      </c>
      <c r="I657" s="106">
        <v>0.41875000000000001</v>
      </c>
      <c r="J657" s="11">
        <f t="shared" si="5"/>
        <v>723.00000000000011</v>
      </c>
      <c r="L657" s="72" t="s">
        <v>26</v>
      </c>
      <c r="M657" s="73"/>
      <c r="N657" s="73"/>
    </row>
    <row r="658" spans="1:14">
      <c r="A658" s="67">
        <v>44002</v>
      </c>
      <c r="B658" s="68" t="s">
        <v>29</v>
      </c>
      <c r="C658" s="69" t="str">
        <f>VLOOKUP(A658,[1]Table!A:B,2,FALSE)</f>
        <v>P11 W2</v>
      </c>
      <c r="D658" s="69" t="str">
        <f>VLOOKUP(A658,[1]Table!A:D,4,FALSE)</f>
        <v>Period 11</v>
      </c>
      <c r="E658" s="70" t="s">
        <v>33</v>
      </c>
      <c r="F658" s="69">
        <v>0.91666666666666663</v>
      </c>
      <c r="G658" s="106">
        <v>0.17152777777777778</v>
      </c>
      <c r="H658" s="106">
        <v>0.18680555555555556</v>
      </c>
      <c r="I658" s="106">
        <v>0.28055555555555556</v>
      </c>
      <c r="J658" s="11">
        <f t="shared" si="5"/>
        <v>524</v>
      </c>
      <c r="L658" s="72" t="s">
        <v>30</v>
      </c>
      <c r="M658" s="73"/>
      <c r="N658" s="73"/>
    </row>
    <row r="659" spans="1:14">
      <c r="A659" s="67">
        <v>44003</v>
      </c>
      <c r="B659" s="68" t="s">
        <v>31</v>
      </c>
      <c r="C659" s="69" t="str">
        <f>VLOOKUP(A659,[1]Table!A:B,2,FALSE)</f>
        <v>P11 W2</v>
      </c>
      <c r="D659" s="69" t="str">
        <f>VLOOKUP(A659,[1]Table!A:D,4,FALSE)</f>
        <v>Period 11</v>
      </c>
      <c r="E659" s="70" t="s">
        <v>33</v>
      </c>
      <c r="F659" s="69">
        <v>0.91666666666666663</v>
      </c>
      <c r="G659" s="106">
        <v>0.15138888888888888</v>
      </c>
      <c r="H659" s="106">
        <v>0.18541666666666667</v>
      </c>
      <c r="I659" s="107">
        <v>0.24583333333333332</v>
      </c>
      <c r="J659" s="11">
        <f t="shared" si="5"/>
        <v>474.00000000000006</v>
      </c>
      <c r="L659" s="72" t="s">
        <v>32</v>
      </c>
      <c r="M659" s="73"/>
      <c r="N659" s="73"/>
    </row>
    <row r="660" spans="1:14">
      <c r="A660" s="67">
        <v>44004</v>
      </c>
      <c r="B660" s="68" t="s">
        <v>14</v>
      </c>
      <c r="C660" s="69" t="str">
        <f>VLOOKUP(A660,[1]Table!A:B,2,FALSE)</f>
        <v>P11 W3</v>
      </c>
      <c r="D660" s="69" t="str">
        <f>VLOOKUP(A660,[1]Table!A:D,4,FALSE)</f>
        <v>Period 11</v>
      </c>
      <c r="E660" s="70" t="s">
        <v>39</v>
      </c>
      <c r="F660" s="69">
        <v>0.91666666666666663</v>
      </c>
      <c r="G660" s="106">
        <v>0.12083333333333333</v>
      </c>
      <c r="H660" s="106">
        <v>0.17569444444444443</v>
      </c>
      <c r="I660" s="106">
        <v>0.26666666666666666</v>
      </c>
      <c r="J660" s="11">
        <f t="shared" si="5"/>
        <v>504.00000000000011</v>
      </c>
      <c r="L660" s="72" t="s">
        <v>16</v>
      </c>
      <c r="M660" s="73"/>
      <c r="N660" s="73"/>
    </row>
    <row r="661" spans="1:14">
      <c r="A661" s="67">
        <v>44005</v>
      </c>
      <c r="B661" s="68" t="s">
        <v>17</v>
      </c>
      <c r="C661" s="69" t="str">
        <f>VLOOKUP(A661,[1]Table!A:B,2,FALSE)</f>
        <v>P11 W3</v>
      </c>
      <c r="D661" s="69" t="str">
        <f>VLOOKUP(A661,[1]Table!A:D,4,FALSE)</f>
        <v>Period 11</v>
      </c>
      <c r="E661" s="70" t="s">
        <v>39</v>
      </c>
      <c r="F661" s="69">
        <v>0.91666666666666663</v>
      </c>
      <c r="G661" s="106">
        <v>0.12083333333333333</v>
      </c>
      <c r="H661" s="106">
        <v>0.14791666666666667</v>
      </c>
      <c r="I661" s="106">
        <v>0.23680555555555555</v>
      </c>
      <c r="J661" s="11">
        <f t="shared" si="5"/>
        <v>461.00000000000011</v>
      </c>
      <c r="L661" s="72" t="s">
        <v>18</v>
      </c>
      <c r="M661" s="73"/>
      <c r="N661" s="73"/>
    </row>
    <row r="662" spans="1:14">
      <c r="A662" s="67">
        <v>44006</v>
      </c>
      <c r="B662" s="68" t="s">
        <v>21</v>
      </c>
      <c r="C662" s="69" t="str">
        <f>VLOOKUP(A662,[1]Table!A:B,2,FALSE)</f>
        <v>P11 W3</v>
      </c>
      <c r="D662" s="69" t="str">
        <f>VLOOKUP(A662,[1]Table!A:D,4,FALSE)</f>
        <v>Period 11</v>
      </c>
      <c r="E662" s="70" t="s">
        <v>39</v>
      </c>
      <c r="F662" s="69">
        <v>0.91666666666666663</v>
      </c>
      <c r="G662" s="106">
        <v>0.1673611111111111</v>
      </c>
      <c r="H662" s="106">
        <v>0.19722222222222222</v>
      </c>
      <c r="I662" s="106">
        <v>0.28263888888888888</v>
      </c>
      <c r="J662" s="11">
        <f t="shared" si="5"/>
        <v>527.00000000000011</v>
      </c>
      <c r="L662" s="72" t="s">
        <v>22</v>
      </c>
      <c r="M662" s="73"/>
      <c r="N662" s="73"/>
    </row>
    <row r="663" spans="1:14">
      <c r="A663" s="67">
        <v>44007</v>
      </c>
      <c r="B663" s="68" t="s">
        <v>23</v>
      </c>
      <c r="C663" s="69" t="str">
        <f>VLOOKUP(A663,[1]Table!A:B,2,FALSE)</f>
        <v>P11 W3</v>
      </c>
      <c r="D663" s="69" t="str">
        <f>VLOOKUP(A663,[1]Table!A:D,4,FALSE)</f>
        <v>Period 11</v>
      </c>
      <c r="E663" s="70" t="s">
        <v>39</v>
      </c>
      <c r="F663" s="69">
        <v>0.91666666666666663</v>
      </c>
      <c r="G663" s="106">
        <v>0.11874999999999999</v>
      </c>
      <c r="H663" s="108">
        <v>0.24166666666666667</v>
      </c>
      <c r="I663" s="106">
        <v>0.34166666666666667</v>
      </c>
      <c r="J663" s="11">
        <f t="shared" si="5"/>
        <v>612.00000000000011</v>
      </c>
      <c r="L663" s="72" t="s">
        <v>24</v>
      </c>
      <c r="M663" s="109"/>
      <c r="N663" s="73"/>
    </row>
    <row r="664" spans="1:14">
      <c r="A664" s="67">
        <v>44008</v>
      </c>
      <c r="B664" s="68" t="s">
        <v>25</v>
      </c>
      <c r="C664" s="69" t="str">
        <f>VLOOKUP(A664,[1]Table!A:B,2,FALSE)</f>
        <v>P11 W3</v>
      </c>
      <c r="D664" s="69" t="str">
        <f>VLOOKUP(A664,[1]Table!A:D,4,FALSE)</f>
        <v>Period 11</v>
      </c>
      <c r="E664" s="70" t="s">
        <v>39</v>
      </c>
      <c r="F664" s="69">
        <v>0.91666666666666663</v>
      </c>
      <c r="G664" s="106">
        <v>0.11458333333333333</v>
      </c>
      <c r="H664" s="106">
        <v>0.24652777777777779</v>
      </c>
      <c r="I664" s="106">
        <v>0.34583333333333333</v>
      </c>
      <c r="J664" s="11">
        <f t="shared" si="5"/>
        <v>618</v>
      </c>
      <c r="L664" s="72" t="s">
        <v>26</v>
      </c>
      <c r="M664" s="109"/>
      <c r="N664" s="73"/>
    </row>
    <row r="665" spans="1:14">
      <c r="A665" s="67">
        <v>44009</v>
      </c>
      <c r="B665" s="68" t="s">
        <v>29</v>
      </c>
      <c r="C665" s="69" t="str">
        <f>VLOOKUP(A665,[1]Table!A:B,2,FALSE)</f>
        <v>P11 W3</v>
      </c>
      <c r="D665" s="69" t="str">
        <f>VLOOKUP(A665,[1]Table!A:D,4,FALSE)</f>
        <v>Period 11</v>
      </c>
      <c r="E665" s="70" t="s">
        <v>39</v>
      </c>
      <c r="F665" s="69">
        <v>0.91666666666666663</v>
      </c>
      <c r="G665" s="106">
        <v>0.12708333333333333</v>
      </c>
      <c r="H665" s="106">
        <v>0.14444444444444443</v>
      </c>
      <c r="I665" s="106">
        <v>0.24374999999999999</v>
      </c>
      <c r="J665" s="11">
        <f t="shared" si="5"/>
        <v>471.00000000000011</v>
      </c>
      <c r="L665" s="72" t="s">
        <v>30</v>
      </c>
      <c r="M665" s="110"/>
      <c r="N665" s="73"/>
    </row>
    <row r="666" spans="1:14">
      <c r="A666" s="67">
        <v>44010</v>
      </c>
      <c r="B666" s="68" t="s">
        <v>31</v>
      </c>
      <c r="C666" s="69" t="str">
        <f>VLOOKUP(A666,[1]Table!A:B,2,FALSE)</f>
        <v>P11 W3</v>
      </c>
      <c r="D666" s="69" t="str">
        <f>VLOOKUP(A666,[1]Table!A:D,4,FALSE)</f>
        <v>Period 11</v>
      </c>
      <c r="E666" s="70" t="s">
        <v>39</v>
      </c>
      <c r="F666" s="69">
        <v>0.91666666666666663</v>
      </c>
      <c r="G666" s="106">
        <v>0.15</v>
      </c>
      <c r="H666" s="106">
        <v>0.18194444444444444</v>
      </c>
      <c r="I666" s="106">
        <v>0.24652777777777779</v>
      </c>
      <c r="J666" s="11">
        <f t="shared" si="5"/>
        <v>475.00000000000006</v>
      </c>
      <c r="L666" s="72" t="s">
        <v>32</v>
      </c>
      <c r="M666" s="73"/>
      <c r="N666" s="73"/>
    </row>
    <row r="667" spans="1:14">
      <c r="A667" s="67">
        <v>44011</v>
      </c>
      <c r="B667" s="68" t="s">
        <v>14</v>
      </c>
      <c r="C667" s="69" t="str">
        <f>VLOOKUP(A667,[1]Table!A:B,2,FALSE)</f>
        <v>P11 W4</v>
      </c>
      <c r="D667" s="69" t="str">
        <f>VLOOKUP(A667,[1]Table!A:D,4,FALSE)</f>
        <v>Period 11</v>
      </c>
      <c r="E667" s="70" t="s">
        <v>47</v>
      </c>
      <c r="F667" s="69">
        <v>0.91666666666666663</v>
      </c>
      <c r="G667" s="106">
        <v>0.11944444444444445</v>
      </c>
      <c r="H667" s="106">
        <v>0.15347222222222223</v>
      </c>
      <c r="I667" s="106">
        <v>0.22638888888888889</v>
      </c>
      <c r="J667" s="11">
        <f t="shared" si="5"/>
        <v>446</v>
      </c>
      <c r="L667" s="72" t="s">
        <v>16</v>
      </c>
      <c r="M667" s="73"/>
      <c r="N667" s="73"/>
    </row>
    <row r="668" spans="1:14">
      <c r="A668" s="67">
        <v>44012</v>
      </c>
      <c r="B668" s="68" t="s">
        <v>17</v>
      </c>
      <c r="C668" s="69" t="str">
        <f>VLOOKUP(A668,[1]Table!A:B,2,FALSE)</f>
        <v>P11 W4</v>
      </c>
      <c r="D668" s="69" t="str">
        <f>VLOOKUP(A668,[1]Table!A:D,4,FALSE)</f>
        <v>Period 11</v>
      </c>
      <c r="E668" s="70" t="s">
        <v>47</v>
      </c>
      <c r="F668" s="69">
        <v>0.91666666666666663</v>
      </c>
      <c r="G668" s="106">
        <v>0.12361111111111112</v>
      </c>
      <c r="H668" s="106">
        <v>0.15625</v>
      </c>
      <c r="I668" s="106">
        <v>0.25208333333333333</v>
      </c>
      <c r="J668" s="11">
        <f t="shared" si="5"/>
        <v>483.00000000000006</v>
      </c>
      <c r="L668" s="72" t="s">
        <v>18</v>
      </c>
      <c r="M668" s="73"/>
      <c r="N668" s="73"/>
    </row>
    <row r="669" spans="1:14">
      <c r="A669" s="67">
        <v>44013</v>
      </c>
      <c r="B669" s="68" t="s">
        <v>21</v>
      </c>
      <c r="C669" s="69" t="str">
        <f>VLOOKUP(A669,[1]Table!A:B,2,FALSE)</f>
        <v>P11 W4</v>
      </c>
      <c r="D669" s="69" t="str">
        <f>VLOOKUP(A669,[1]Table!A:D,4,FALSE)</f>
        <v>Period 11</v>
      </c>
      <c r="E669" s="70" t="s">
        <v>47</v>
      </c>
      <c r="F669" s="69">
        <v>0.91666666666666663</v>
      </c>
      <c r="G669" s="106">
        <v>0.13402777777777777</v>
      </c>
      <c r="H669" s="106">
        <v>0.16805555555555557</v>
      </c>
      <c r="I669" s="106">
        <v>0.23333333333333334</v>
      </c>
      <c r="J669" s="11">
        <f t="shared" si="5"/>
        <v>456</v>
      </c>
      <c r="L669" s="72" t="s">
        <v>22</v>
      </c>
      <c r="M669" s="73"/>
      <c r="N669" s="73"/>
    </row>
    <row r="670" spans="1:14">
      <c r="A670" s="67">
        <v>44014</v>
      </c>
      <c r="B670" s="68" t="s">
        <v>23</v>
      </c>
      <c r="C670" s="69" t="str">
        <f>VLOOKUP(A670,[1]Table!A:B,2,FALSE)</f>
        <v>P11 W4</v>
      </c>
      <c r="D670" s="69" t="str">
        <f>VLOOKUP(A670,[1]Table!A:D,4,FALSE)</f>
        <v>Period 11</v>
      </c>
      <c r="E670" s="70" t="s">
        <v>47</v>
      </c>
      <c r="F670" s="69">
        <v>0.91666666666666663</v>
      </c>
      <c r="G670" s="106">
        <v>0.11944444444444445</v>
      </c>
      <c r="H670" s="106">
        <v>0.15347222222222223</v>
      </c>
      <c r="I670" s="106">
        <v>0.25138888888888888</v>
      </c>
      <c r="J670" s="11">
        <f t="shared" si="5"/>
        <v>482.00000000000011</v>
      </c>
      <c r="L670" s="72" t="s">
        <v>24</v>
      </c>
      <c r="M670" s="73"/>
      <c r="N670" s="73"/>
    </row>
    <row r="671" spans="1:14">
      <c r="A671" s="67">
        <v>44015</v>
      </c>
      <c r="B671" s="68" t="s">
        <v>25</v>
      </c>
      <c r="C671" s="69" t="str">
        <f>VLOOKUP(A671,[1]Table!A:B,2,FALSE)</f>
        <v>P11 W4</v>
      </c>
      <c r="D671" s="69" t="str">
        <f>VLOOKUP(A671,[1]Table!A:D,4,FALSE)</f>
        <v>Period 11</v>
      </c>
      <c r="E671" s="70" t="s">
        <v>47</v>
      </c>
      <c r="F671" s="69">
        <v>0.91666666666666663</v>
      </c>
      <c r="G671" s="106">
        <v>0.11597222222222223</v>
      </c>
      <c r="H671" s="106">
        <v>0.13333333333333333</v>
      </c>
      <c r="I671" s="106">
        <v>0.22777777777777777</v>
      </c>
      <c r="J671" s="11">
        <f t="shared" si="5"/>
        <v>448</v>
      </c>
      <c r="L671" s="72" t="s">
        <v>26</v>
      </c>
      <c r="M671" s="73"/>
      <c r="N671" s="73"/>
    </row>
    <row r="672" spans="1:14">
      <c r="A672" s="67">
        <v>44016</v>
      </c>
      <c r="B672" s="68" t="s">
        <v>29</v>
      </c>
      <c r="C672" s="69" t="str">
        <f>VLOOKUP(A672,[1]Table!A:B,2,FALSE)</f>
        <v>P11 W4</v>
      </c>
      <c r="D672" s="69" t="str">
        <f>VLOOKUP(A672,[1]Table!A:D,4,FALSE)</f>
        <v>Period 11</v>
      </c>
      <c r="E672" s="70" t="s">
        <v>47</v>
      </c>
      <c r="F672" s="69">
        <v>0.91666666666666663</v>
      </c>
      <c r="G672" s="106">
        <v>0.16041666666666668</v>
      </c>
      <c r="H672" s="106">
        <v>0.1736111111111111</v>
      </c>
      <c r="I672" s="106">
        <v>0.23749999999999999</v>
      </c>
      <c r="J672" s="11">
        <f t="shared" si="5"/>
        <v>461.99999999999994</v>
      </c>
      <c r="L672" s="72" t="s">
        <v>30</v>
      </c>
      <c r="M672" s="73"/>
      <c r="N672" s="73"/>
    </row>
    <row r="673" spans="1:14">
      <c r="A673" s="67">
        <v>44017</v>
      </c>
      <c r="B673" s="68" t="s">
        <v>31</v>
      </c>
      <c r="C673" s="69" t="str">
        <f>VLOOKUP(A673,[1]Table!A:B,2,FALSE)</f>
        <v>P11 W4</v>
      </c>
      <c r="D673" s="69" t="str">
        <f>VLOOKUP(A673,[1]Table!A:D,4,FALSE)</f>
        <v>Period 11</v>
      </c>
      <c r="E673" s="70" t="s">
        <v>47</v>
      </c>
      <c r="F673" s="69">
        <v>0.91666666666666663</v>
      </c>
      <c r="G673" s="106">
        <v>0.20208333333333334</v>
      </c>
      <c r="H673" s="106">
        <v>0.2361111111111111</v>
      </c>
      <c r="I673" s="106">
        <v>0.29583333333333334</v>
      </c>
      <c r="J673" s="11">
        <f t="shared" si="5"/>
        <v>546</v>
      </c>
      <c r="L673" s="72" t="s">
        <v>32</v>
      </c>
      <c r="M673" s="73"/>
      <c r="N673" s="73"/>
    </row>
    <row r="674" spans="1:14">
      <c r="A674" s="78">
        <v>44018</v>
      </c>
      <c r="B674" s="79" t="s">
        <v>14</v>
      </c>
      <c r="C674" s="80" t="str">
        <f>VLOOKUP(A674,[1]Table!A:B,2,FALSE)</f>
        <v>P12 W1</v>
      </c>
      <c r="D674" s="80" t="str">
        <f>VLOOKUP(A674,[1]Table!A:D,4,FALSE)</f>
        <v>Period 12</v>
      </c>
      <c r="E674" s="70" t="s">
        <v>15</v>
      </c>
      <c r="F674" s="80">
        <v>0.91666666666666663</v>
      </c>
      <c r="G674" s="106">
        <v>0.14374999999999999</v>
      </c>
      <c r="H674" s="106">
        <v>0.17916666666666667</v>
      </c>
      <c r="I674" s="106">
        <v>0.24236111111111111</v>
      </c>
      <c r="J674" s="11">
        <f t="shared" si="5"/>
        <v>469.00000000000011</v>
      </c>
      <c r="L674" s="72" t="s">
        <v>16</v>
      </c>
      <c r="M674" s="101"/>
      <c r="N674" s="73"/>
    </row>
    <row r="675" spans="1:14">
      <c r="A675" s="67">
        <v>44019</v>
      </c>
      <c r="B675" s="68" t="s">
        <v>17</v>
      </c>
      <c r="C675" s="69" t="str">
        <f>VLOOKUP(A675,[1]Table!A:B,2,FALSE)</f>
        <v>P12 W1</v>
      </c>
      <c r="D675" s="69" t="str">
        <f>VLOOKUP(A675,[1]Table!A:D,4,FALSE)</f>
        <v>Period 12</v>
      </c>
      <c r="E675" s="70" t="s">
        <v>15</v>
      </c>
      <c r="F675" s="69">
        <v>0.91666666666666663</v>
      </c>
      <c r="G675" s="106">
        <v>0.13750000000000001</v>
      </c>
      <c r="H675" s="106">
        <v>0.16458333333333333</v>
      </c>
      <c r="I675" s="106">
        <v>0.25763888888888886</v>
      </c>
      <c r="J675" s="11">
        <f t="shared" si="5"/>
        <v>491</v>
      </c>
      <c r="L675" s="72" t="s">
        <v>18</v>
      </c>
      <c r="M675" s="111"/>
      <c r="N675" s="73"/>
    </row>
    <row r="676" spans="1:14">
      <c r="A676" s="67">
        <v>44020</v>
      </c>
      <c r="B676" s="68" t="s">
        <v>21</v>
      </c>
      <c r="C676" s="69" t="str">
        <f>VLOOKUP(A676,[1]Table!A:B,2,FALSE)</f>
        <v>P12 W1</v>
      </c>
      <c r="D676" s="69" t="str">
        <f>VLOOKUP(A676,[1]Table!A:D,4,FALSE)</f>
        <v>Period 12</v>
      </c>
      <c r="E676" s="70" t="s">
        <v>15</v>
      </c>
      <c r="F676" s="69">
        <v>0.91666666666666663</v>
      </c>
      <c r="G676" s="106">
        <v>0.11527777777777778</v>
      </c>
      <c r="H676" s="106">
        <v>0.15138888888888888</v>
      </c>
      <c r="I676" s="106">
        <v>0.23819444444444443</v>
      </c>
      <c r="J676" s="11">
        <f t="shared" si="5"/>
        <v>463.00000000000011</v>
      </c>
      <c r="L676" s="72" t="s">
        <v>22</v>
      </c>
      <c r="M676" s="73"/>
      <c r="N676" s="73"/>
    </row>
    <row r="677" spans="1:14">
      <c r="A677" s="67">
        <v>44021</v>
      </c>
      <c r="B677" s="68" t="s">
        <v>23</v>
      </c>
      <c r="C677" s="69" t="str">
        <f>VLOOKUP(A677,[1]Table!A:B,2,FALSE)</f>
        <v>P12 W1</v>
      </c>
      <c r="D677" s="69" t="str">
        <f>VLOOKUP(A677,[1]Table!A:D,4,FALSE)</f>
        <v>Period 12</v>
      </c>
      <c r="E677" s="70" t="s">
        <v>15</v>
      </c>
      <c r="F677" s="69">
        <v>0.91666666666666663</v>
      </c>
      <c r="G677" s="106">
        <v>0.125</v>
      </c>
      <c r="H677" s="106">
        <v>0.15069444444444444</v>
      </c>
      <c r="I677" s="106">
        <v>0.25277777777777777</v>
      </c>
      <c r="J677" s="11">
        <f t="shared" si="5"/>
        <v>484</v>
      </c>
      <c r="L677" s="72" t="s">
        <v>24</v>
      </c>
      <c r="M677" s="73"/>
      <c r="N677" s="73"/>
    </row>
    <row r="678" spans="1:14">
      <c r="A678" s="67">
        <v>44022</v>
      </c>
      <c r="B678" s="68" t="s">
        <v>25</v>
      </c>
      <c r="C678" s="69" t="str">
        <f>VLOOKUP(A678,[1]Table!A:B,2,FALSE)</f>
        <v>P12 W1</v>
      </c>
      <c r="D678" s="69" t="str">
        <f>VLOOKUP(A678,[1]Table!A:D,4,FALSE)</f>
        <v>Period 12</v>
      </c>
      <c r="E678" s="70" t="s">
        <v>15</v>
      </c>
      <c r="F678" s="69">
        <v>0.91666666666666663</v>
      </c>
      <c r="G678" s="106">
        <v>0.12708333333333333</v>
      </c>
      <c r="H678" s="106">
        <v>0.70138888888888884</v>
      </c>
      <c r="I678" s="106">
        <v>0.24791666666666667</v>
      </c>
      <c r="J678" s="11">
        <f t="shared" si="5"/>
        <v>477.00000000000006</v>
      </c>
      <c r="L678" s="72" t="s">
        <v>26</v>
      </c>
      <c r="M678" s="73"/>
      <c r="N678" s="73"/>
    </row>
    <row r="679" spans="1:14">
      <c r="A679" s="67">
        <v>44023</v>
      </c>
      <c r="B679" s="68" t="s">
        <v>29</v>
      </c>
      <c r="C679" s="69" t="str">
        <f>VLOOKUP(A679,[1]Table!A:B,2,FALSE)</f>
        <v>P12 W1</v>
      </c>
      <c r="D679" s="69" t="str">
        <f>VLOOKUP(A679,[1]Table!A:D,4,FALSE)</f>
        <v>Period 12</v>
      </c>
      <c r="E679" s="70" t="s">
        <v>15</v>
      </c>
      <c r="F679" s="69">
        <v>0.91666666666666663</v>
      </c>
      <c r="G679" s="106">
        <v>0.22847222222222222</v>
      </c>
      <c r="H679" s="106">
        <v>0.24305555555555555</v>
      </c>
      <c r="I679" s="106">
        <v>0.30694444444444446</v>
      </c>
      <c r="J679" s="11">
        <f t="shared" si="5"/>
        <v>562</v>
      </c>
      <c r="L679" s="72" t="s">
        <v>30</v>
      </c>
      <c r="M679" s="73"/>
      <c r="N679" s="73"/>
    </row>
    <row r="680" spans="1:14">
      <c r="A680" s="67">
        <v>44024</v>
      </c>
      <c r="B680" s="68" t="s">
        <v>31</v>
      </c>
      <c r="C680" s="69" t="str">
        <f>VLOOKUP(A680,[1]Table!A:B,2,FALSE)</f>
        <v>P12 W1</v>
      </c>
      <c r="D680" s="69" t="str">
        <f>VLOOKUP(A680,[1]Table!A:D,4,FALSE)</f>
        <v>Period 12</v>
      </c>
      <c r="E680" s="70" t="s">
        <v>15</v>
      </c>
      <c r="F680" s="69">
        <v>0.91666666666666663</v>
      </c>
      <c r="G680" s="106">
        <v>0.14791666666666667</v>
      </c>
      <c r="H680" s="106">
        <v>0.1986111111111111</v>
      </c>
      <c r="I680" s="106">
        <v>0.24652777777777779</v>
      </c>
      <c r="J680" s="11">
        <f t="shared" si="5"/>
        <v>475.00000000000006</v>
      </c>
      <c r="L680" s="72" t="s">
        <v>32</v>
      </c>
      <c r="M680" s="73"/>
      <c r="N680" s="73"/>
    </row>
    <row r="681" spans="1:14">
      <c r="A681" s="67">
        <v>44025</v>
      </c>
      <c r="B681" s="68" t="s">
        <v>14</v>
      </c>
      <c r="C681" s="69" t="str">
        <f>VLOOKUP(A681,[1]Table!A:B,2,FALSE)</f>
        <v>P12 W2</v>
      </c>
      <c r="D681" s="69" t="str">
        <f>VLOOKUP(A681,[1]Table!A:D,4,FALSE)</f>
        <v>Period 12</v>
      </c>
      <c r="E681" s="70" t="s">
        <v>33</v>
      </c>
      <c r="F681" s="69">
        <v>0.91666666666666663</v>
      </c>
      <c r="G681" s="106">
        <v>0.12569444444444444</v>
      </c>
      <c r="H681" s="106">
        <v>0.15</v>
      </c>
      <c r="I681" s="106">
        <v>0.24097222222222223</v>
      </c>
      <c r="J681" s="11">
        <f t="shared" si="5"/>
        <v>467.00000000000011</v>
      </c>
      <c r="L681" s="72" t="s">
        <v>16</v>
      </c>
      <c r="M681" s="73"/>
      <c r="N681" s="73"/>
    </row>
    <row r="682" spans="1:14">
      <c r="A682" s="67">
        <v>44026</v>
      </c>
      <c r="B682" s="68" t="s">
        <v>17</v>
      </c>
      <c r="C682" s="69" t="str">
        <f>VLOOKUP(A682,[1]Table!A:B,2,FALSE)</f>
        <v>P12 W2</v>
      </c>
      <c r="D682" s="69" t="str">
        <f>VLOOKUP(A682,[1]Table!A:D,4,FALSE)</f>
        <v>Period 12</v>
      </c>
      <c r="E682" s="70" t="s">
        <v>33</v>
      </c>
      <c r="F682" s="69">
        <v>0.91666666666666663</v>
      </c>
      <c r="G682" s="106">
        <v>0.11597222222222223</v>
      </c>
      <c r="H682" s="106">
        <v>0.22500000000000001</v>
      </c>
      <c r="I682" s="106">
        <v>0.67847222222222225</v>
      </c>
      <c r="J682" s="11">
        <f t="shared" si="5"/>
        <v>1097</v>
      </c>
      <c r="L682" s="72" t="s">
        <v>18</v>
      </c>
      <c r="M682" s="73"/>
      <c r="N682" s="73"/>
    </row>
    <row r="683" spans="1:14">
      <c r="A683" s="67">
        <v>44027</v>
      </c>
      <c r="B683" s="68" t="s">
        <v>21</v>
      </c>
      <c r="C683" s="69" t="str">
        <f>VLOOKUP(A683,[1]Table!A:B,2,FALSE)</f>
        <v>P12 W2</v>
      </c>
      <c r="D683" s="69" t="str">
        <f>VLOOKUP(A683,[1]Table!A:D,4,FALSE)</f>
        <v>Period 12</v>
      </c>
      <c r="E683" s="70" t="s">
        <v>33</v>
      </c>
      <c r="F683" s="69">
        <v>0.91666666666666663</v>
      </c>
      <c r="G683" s="106">
        <v>0.11805555555555555</v>
      </c>
      <c r="H683" s="106">
        <v>0.24791666666666667</v>
      </c>
      <c r="I683" s="106">
        <v>0.41249999999999998</v>
      </c>
      <c r="J683" s="11">
        <f t="shared" si="5"/>
        <v>714</v>
      </c>
      <c r="K683" s="72" t="s">
        <v>166</v>
      </c>
      <c r="L683" s="72" t="s">
        <v>22</v>
      </c>
      <c r="M683" s="73"/>
      <c r="N683" s="73"/>
    </row>
    <row r="684" spans="1:14">
      <c r="A684" s="67">
        <v>44028</v>
      </c>
      <c r="B684" s="68" t="s">
        <v>23</v>
      </c>
      <c r="C684" s="69" t="str">
        <f>VLOOKUP(A684,[1]Table!A:B,2,FALSE)</f>
        <v>P12 W2</v>
      </c>
      <c r="D684" s="69" t="str">
        <f>VLOOKUP(A684,[1]Table!A:D,4,FALSE)</f>
        <v>Period 12</v>
      </c>
      <c r="E684" s="70" t="s">
        <v>33</v>
      </c>
      <c r="F684" s="69">
        <v>0.91666666666666663</v>
      </c>
      <c r="G684" s="106">
        <v>0.11597222222222223</v>
      </c>
      <c r="H684" s="106">
        <v>0.16388888888888889</v>
      </c>
      <c r="I684" s="106">
        <v>0.25694444444444442</v>
      </c>
      <c r="J684" s="11">
        <f t="shared" si="5"/>
        <v>490.00000000000006</v>
      </c>
      <c r="L684" s="72" t="s">
        <v>24</v>
      </c>
      <c r="M684" s="74"/>
      <c r="N684" s="73"/>
    </row>
    <row r="685" spans="1:14">
      <c r="A685" s="67">
        <v>44029</v>
      </c>
      <c r="B685" s="68" t="s">
        <v>25</v>
      </c>
      <c r="C685" s="69" t="str">
        <f>VLOOKUP(A685,[1]Table!A:B,2,FALSE)</f>
        <v>P12 W2</v>
      </c>
      <c r="D685" s="69" t="str">
        <f>VLOOKUP(A685,[1]Table!A:D,4,FALSE)</f>
        <v>Period 12</v>
      </c>
      <c r="E685" s="70" t="s">
        <v>33</v>
      </c>
      <c r="F685" s="69">
        <v>0.91666666666666663</v>
      </c>
      <c r="G685" s="106">
        <v>0.12638888888888888</v>
      </c>
      <c r="H685" s="106">
        <v>0.16250000000000001</v>
      </c>
      <c r="I685" s="106">
        <v>0.24374999999999999</v>
      </c>
      <c r="J685" s="11">
        <f t="shared" si="5"/>
        <v>471.00000000000011</v>
      </c>
      <c r="L685" s="72" t="s">
        <v>26</v>
      </c>
      <c r="M685" s="82"/>
      <c r="N685" s="82"/>
    </row>
    <row r="686" spans="1:14">
      <c r="A686" s="67">
        <v>44030</v>
      </c>
      <c r="B686" s="68" t="s">
        <v>29</v>
      </c>
      <c r="C686" s="69" t="str">
        <f>VLOOKUP(A686,[1]Table!A:B,2,FALSE)</f>
        <v>P12 W2</v>
      </c>
      <c r="D686" s="69" t="str">
        <f>VLOOKUP(A686,[1]Table!A:D,4,FALSE)</f>
        <v>Period 12</v>
      </c>
      <c r="E686" s="70" t="s">
        <v>33</v>
      </c>
      <c r="F686" s="69">
        <v>0.91666666666666663</v>
      </c>
      <c r="G686" s="106">
        <v>0.12222222222222222</v>
      </c>
      <c r="H686" s="106">
        <v>0.13750000000000001</v>
      </c>
      <c r="I686" s="106">
        <v>0.22916666666666666</v>
      </c>
      <c r="J686" s="11">
        <f t="shared" si="5"/>
        <v>450</v>
      </c>
      <c r="L686" s="72" t="s">
        <v>30</v>
      </c>
      <c r="M686" s="73"/>
      <c r="N686" s="73"/>
    </row>
    <row r="687" spans="1:14">
      <c r="A687" s="67">
        <v>44031</v>
      </c>
      <c r="B687" s="68" t="s">
        <v>31</v>
      </c>
      <c r="C687" s="69" t="str">
        <f>VLOOKUP(A687,[1]Table!A:B,2,FALSE)</f>
        <v>P12 W2</v>
      </c>
      <c r="D687" s="69" t="str">
        <f>VLOOKUP(A687,[1]Table!A:D,4,FALSE)</f>
        <v>Period 12</v>
      </c>
      <c r="E687" s="70" t="s">
        <v>33</v>
      </c>
      <c r="F687" s="69">
        <v>0.91666666666666663</v>
      </c>
      <c r="G687" s="106">
        <v>0.16944444444444445</v>
      </c>
      <c r="H687" s="106">
        <v>0.20277777777777778</v>
      </c>
      <c r="I687" s="106">
        <v>0.28888888888888886</v>
      </c>
      <c r="J687" s="11">
        <f t="shared" si="5"/>
        <v>536</v>
      </c>
      <c r="L687" s="72" t="s">
        <v>32</v>
      </c>
      <c r="M687" s="82"/>
      <c r="N687" s="73"/>
    </row>
    <row r="688" spans="1:14">
      <c r="A688" s="67">
        <v>44032</v>
      </c>
      <c r="B688" s="68" t="s">
        <v>14</v>
      </c>
      <c r="C688" s="69" t="str">
        <f>VLOOKUP(A688,[1]Table!A:B,2,FALSE)</f>
        <v>P12 W3</v>
      </c>
      <c r="D688" s="69" t="str">
        <f>VLOOKUP(A688,[1]Table!A:D,4,FALSE)</f>
        <v>Period 12</v>
      </c>
      <c r="E688" s="70" t="s">
        <v>39</v>
      </c>
      <c r="F688" s="69">
        <v>0.91666666666666663</v>
      </c>
      <c r="G688" s="106">
        <v>0.21388888888888888</v>
      </c>
      <c r="H688" s="106">
        <v>0.25833333333333336</v>
      </c>
      <c r="I688" s="106">
        <v>0.33333333333333331</v>
      </c>
      <c r="J688" s="11">
        <f t="shared" si="5"/>
        <v>600.00000000000011</v>
      </c>
      <c r="L688" s="72" t="s">
        <v>16</v>
      </c>
      <c r="M688" s="73"/>
      <c r="N688" s="73"/>
    </row>
    <row r="689" spans="1:14">
      <c r="A689" s="67">
        <v>44033</v>
      </c>
      <c r="B689" s="68" t="s">
        <v>17</v>
      </c>
      <c r="C689" s="69" t="str">
        <f>VLOOKUP(A689,[1]Table!A:B,2,FALSE)</f>
        <v>P12 W3</v>
      </c>
      <c r="D689" s="69" t="str">
        <f>VLOOKUP(A689,[1]Table!A:D,4,FALSE)</f>
        <v>Period 12</v>
      </c>
      <c r="E689" s="70" t="s">
        <v>39</v>
      </c>
      <c r="F689" s="69">
        <v>0.91666666666666663</v>
      </c>
      <c r="G689" s="106">
        <v>0.12638888888888888</v>
      </c>
      <c r="H689" s="106">
        <v>0.15555555555555556</v>
      </c>
      <c r="I689" s="106">
        <v>0.26527777777777778</v>
      </c>
      <c r="J689" s="11">
        <f t="shared" si="5"/>
        <v>502.00000000000011</v>
      </c>
      <c r="L689" s="72" t="s">
        <v>18</v>
      </c>
      <c r="M689" s="73"/>
      <c r="N689" s="73"/>
    </row>
    <row r="690" spans="1:14">
      <c r="A690" s="67">
        <v>44034</v>
      </c>
      <c r="B690" s="68" t="s">
        <v>21</v>
      </c>
      <c r="C690" s="69" t="str">
        <f>VLOOKUP(A690,[1]Table!A:B,2,FALSE)</f>
        <v>P12 W3</v>
      </c>
      <c r="D690" s="69" t="str">
        <f>VLOOKUP(A690,[1]Table!A:D,4,FALSE)</f>
        <v>Period 12</v>
      </c>
      <c r="E690" s="70" t="s">
        <v>39</v>
      </c>
      <c r="F690" s="69">
        <v>0.91666666666666663</v>
      </c>
      <c r="G690" s="106">
        <v>0.11805555555555555</v>
      </c>
      <c r="H690" s="106">
        <v>0.15972222222222221</v>
      </c>
      <c r="I690" s="106">
        <v>0.23402777777777778</v>
      </c>
      <c r="J690" s="11">
        <f t="shared" si="5"/>
        <v>457.00000000000011</v>
      </c>
      <c r="L690" s="72" t="s">
        <v>22</v>
      </c>
      <c r="M690" s="73"/>
      <c r="N690" s="73"/>
    </row>
    <row r="691" spans="1:14">
      <c r="A691" s="67">
        <v>44035</v>
      </c>
      <c r="B691" s="68" t="s">
        <v>23</v>
      </c>
      <c r="C691" s="69" t="str">
        <f>VLOOKUP(A691,[1]Table!A:B,2,FALSE)</f>
        <v>P12 W3</v>
      </c>
      <c r="D691" s="69" t="str">
        <f>VLOOKUP(A691,[1]Table!A:D,4,FALSE)</f>
        <v>Period 12</v>
      </c>
      <c r="E691" s="70" t="s">
        <v>39</v>
      </c>
      <c r="F691" s="69">
        <v>0.91666666666666663</v>
      </c>
      <c r="G691" s="106">
        <v>0.11944444444444445</v>
      </c>
      <c r="H691" s="106">
        <v>0.14027777777777778</v>
      </c>
      <c r="I691" s="106">
        <v>0.23125000000000001</v>
      </c>
      <c r="J691" s="11">
        <f t="shared" si="5"/>
        <v>453.00000000000017</v>
      </c>
      <c r="L691" s="72" t="s">
        <v>24</v>
      </c>
      <c r="M691" s="73"/>
      <c r="N691" s="73"/>
    </row>
    <row r="692" spans="1:14">
      <c r="A692" s="67">
        <v>44036</v>
      </c>
      <c r="B692" s="68" t="s">
        <v>25</v>
      </c>
      <c r="C692" s="69" t="str">
        <f>VLOOKUP(A692,[1]Table!A:B,2,FALSE)</f>
        <v>P12 W3</v>
      </c>
      <c r="D692" s="69" t="str">
        <f>VLOOKUP(A692,[1]Table!A:D,4,FALSE)</f>
        <v>Period 12</v>
      </c>
      <c r="E692" s="70" t="s">
        <v>39</v>
      </c>
      <c r="F692" s="69">
        <v>0.91666666666666663</v>
      </c>
      <c r="G692" s="106">
        <v>0.15555555555555556</v>
      </c>
      <c r="H692" s="106">
        <v>0.1763888888888889</v>
      </c>
      <c r="I692" s="112">
        <v>0.2638888888888889</v>
      </c>
      <c r="J692" s="11">
        <f t="shared" si="5"/>
        <v>500.00000000000011</v>
      </c>
      <c r="L692" s="72" t="s">
        <v>26</v>
      </c>
      <c r="M692" s="73"/>
      <c r="N692" s="73"/>
    </row>
    <row r="693" spans="1:14">
      <c r="A693" s="67">
        <v>44037</v>
      </c>
      <c r="B693" s="68" t="s">
        <v>29</v>
      </c>
      <c r="C693" s="69" t="str">
        <f>VLOOKUP(A693,[1]Table!A:B,2,FALSE)</f>
        <v>P12 W3</v>
      </c>
      <c r="D693" s="69" t="str">
        <f>VLOOKUP(A693,[1]Table!A:D,4,FALSE)</f>
        <v>Period 12</v>
      </c>
      <c r="E693" s="70" t="s">
        <v>39</v>
      </c>
      <c r="F693" s="69">
        <v>0.91666666666666663</v>
      </c>
      <c r="G693" s="106">
        <v>0.15694444444444444</v>
      </c>
      <c r="H693" s="106">
        <v>0.17222222222222222</v>
      </c>
      <c r="I693" s="106">
        <v>0.26666666666666666</v>
      </c>
      <c r="J693" s="11">
        <f t="shared" si="5"/>
        <v>504.00000000000011</v>
      </c>
      <c r="L693" s="72" t="s">
        <v>30</v>
      </c>
      <c r="M693" s="73"/>
      <c r="N693" s="73"/>
    </row>
    <row r="694" spans="1:14">
      <c r="A694" s="67">
        <v>44038</v>
      </c>
      <c r="B694" s="68" t="s">
        <v>31</v>
      </c>
      <c r="C694" s="69" t="str">
        <f>VLOOKUP(A694,[1]Table!A:B,2,FALSE)</f>
        <v>P12 W3</v>
      </c>
      <c r="D694" s="69" t="str">
        <f>VLOOKUP(A694,[1]Table!A:D,4,FALSE)</f>
        <v>Period 12</v>
      </c>
      <c r="E694" s="70" t="s">
        <v>39</v>
      </c>
      <c r="F694" s="69">
        <v>0.91666666666666663</v>
      </c>
      <c r="G694" s="106">
        <v>0.17291666666666666</v>
      </c>
      <c r="H694" s="106">
        <v>0.2048611111111111</v>
      </c>
      <c r="I694" s="106">
        <v>0.26874999999999999</v>
      </c>
      <c r="J694" s="11">
        <f t="shared" si="5"/>
        <v>506.99999999999994</v>
      </c>
      <c r="L694" s="72" t="s">
        <v>32</v>
      </c>
      <c r="M694" s="73"/>
      <c r="N694" s="73"/>
    </row>
    <row r="695" spans="1:14">
      <c r="A695" s="67">
        <v>44039</v>
      </c>
      <c r="B695" s="68" t="s">
        <v>14</v>
      </c>
      <c r="C695" s="69" t="str">
        <f>VLOOKUP(A695,[1]Table!A:B,2,FALSE)</f>
        <v>P12 W4</v>
      </c>
      <c r="D695" s="69" t="str">
        <f>VLOOKUP(A695,[1]Table!A:D,4,FALSE)</f>
        <v>Period 12</v>
      </c>
      <c r="E695" s="70" t="s">
        <v>47</v>
      </c>
      <c r="F695" s="69">
        <v>0.91666666666666663</v>
      </c>
      <c r="G695" s="106">
        <v>0.11180555555555556</v>
      </c>
      <c r="H695" s="106">
        <v>0.14583333333333334</v>
      </c>
      <c r="I695" s="106">
        <v>0.22500000000000001</v>
      </c>
      <c r="J695" s="11">
        <f t="shared" si="5"/>
        <v>444</v>
      </c>
      <c r="L695" s="72" t="s">
        <v>16</v>
      </c>
      <c r="M695" s="113"/>
      <c r="N695" s="73"/>
    </row>
    <row r="696" spans="1:14">
      <c r="A696" s="67">
        <v>44040</v>
      </c>
      <c r="B696" s="68" t="s">
        <v>17</v>
      </c>
      <c r="C696" s="69" t="str">
        <f>VLOOKUP(A696,[1]Table!A:B,2,FALSE)</f>
        <v>P12 W4</v>
      </c>
      <c r="D696" s="69" t="str">
        <f>VLOOKUP(A696,[1]Table!A:D,4,FALSE)</f>
        <v>Period 12</v>
      </c>
      <c r="E696" s="70" t="s">
        <v>47</v>
      </c>
      <c r="F696" s="69">
        <v>0.91666666666666663</v>
      </c>
      <c r="G696" s="106">
        <v>0.11805555555555555</v>
      </c>
      <c r="H696" s="106">
        <v>0.15208333333333332</v>
      </c>
      <c r="I696" s="106">
        <v>0.23194444444444445</v>
      </c>
      <c r="J696" s="11">
        <f t="shared" si="5"/>
        <v>454</v>
      </c>
      <c r="L696" s="72" t="s">
        <v>18</v>
      </c>
      <c r="M696" s="73"/>
      <c r="N696" s="73"/>
    </row>
    <row r="697" spans="1:14">
      <c r="A697" s="67">
        <v>44041</v>
      </c>
      <c r="B697" s="68" t="s">
        <v>21</v>
      </c>
      <c r="C697" s="69" t="str">
        <f>VLOOKUP(A697,[1]Table!A:B,2,FALSE)</f>
        <v>P12 W4</v>
      </c>
      <c r="D697" s="69" t="str">
        <f>VLOOKUP(A697,[1]Table!A:D,4,FALSE)</f>
        <v>Period 12</v>
      </c>
      <c r="E697" s="70" t="s">
        <v>47</v>
      </c>
      <c r="F697" s="69">
        <v>0.91666666666666663</v>
      </c>
      <c r="G697" s="106">
        <v>0.13125000000000001</v>
      </c>
      <c r="H697" s="106">
        <v>0.16527777777777777</v>
      </c>
      <c r="I697" s="106">
        <v>0.22916666666666666</v>
      </c>
      <c r="J697" s="11">
        <f t="shared" si="5"/>
        <v>450</v>
      </c>
      <c r="L697" s="72" t="s">
        <v>22</v>
      </c>
      <c r="M697" s="73"/>
      <c r="N697" s="73"/>
    </row>
    <row r="698" spans="1:14">
      <c r="A698" s="67">
        <v>44042</v>
      </c>
      <c r="B698" s="68" t="s">
        <v>23</v>
      </c>
      <c r="C698" s="69" t="str">
        <f>VLOOKUP(A698,[1]Table!A:B,2,FALSE)</f>
        <v>P12 W4</v>
      </c>
      <c r="D698" s="69" t="str">
        <f>VLOOKUP(A698,[1]Table!A:D,4,FALSE)</f>
        <v>Period 12</v>
      </c>
      <c r="E698" s="70" t="s">
        <v>47</v>
      </c>
      <c r="F698" s="69">
        <v>0.91666666666666663</v>
      </c>
      <c r="G698" s="106">
        <v>0.11527777777777778</v>
      </c>
      <c r="H698" s="106">
        <v>0.15277777777777779</v>
      </c>
      <c r="I698" s="114">
        <v>0.22847222222222222</v>
      </c>
      <c r="J698" s="11">
        <f t="shared" si="5"/>
        <v>449</v>
      </c>
      <c r="L698" s="72" t="s">
        <v>24</v>
      </c>
      <c r="M698" s="73"/>
      <c r="N698" s="73"/>
    </row>
    <row r="699" spans="1:14">
      <c r="A699" s="67">
        <v>44043</v>
      </c>
      <c r="B699" s="68" t="s">
        <v>25</v>
      </c>
      <c r="C699" s="69" t="str">
        <f>VLOOKUP(A699,[1]Table!A:B,2,FALSE)</f>
        <v>P12 W4</v>
      </c>
      <c r="D699" s="69" t="str">
        <f>VLOOKUP(A699,[1]Table!A:D,4,FALSE)</f>
        <v>Period 12</v>
      </c>
      <c r="E699" s="70" t="s">
        <v>47</v>
      </c>
      <c r="F699" s="69">
        <v>0.91666666666666663</v>
      </c>
      <c r="G699" s="106">
        <v>0.11805555555555555</v>
      </c>
      <c r="H699" s="106">
        <v>0.13680555555555557</v>
      </c>
      <c r="I699" s="106">
        <v>0.23541666666666666</v>
      </c>
      <c r="J699" s="11">
        <f t="shared" si="5"/>
        <v>459.00000000000011</v>
      </c>
      <c r="L699" s="72" t="s">
        <v>26</v>
      </c>
      <c r="M699" s="73"/>
      <c r="N699" s="73"/>
    </row>
    <row r="700" spans="1:14">
      <c r="A700" s="67">
        <v>44044</v>
      </c>
      <c r="B700" s="68" t="s">
        <v>29</v>
      </c>
      <c r="C700" s="69" t="str">
        <f>VLOOKUP(A700,[1]Table!A:B,2,FALSE)</f>
        <v>P12 W4</v>
      </c>
      <c r="D700" s="69" t="str">
        <f>VLOOKUP(A700,[1]Table!A:D,4,FALSE)</f>
        <v>Period 12</v>
      </c>
      <c r="E700" s="70" t="s">
        <v>47</v>
      </c>
      <c r="F700" s="69">
        <v>0.91666666666666663</v>
      </c>
      <c r="G700" s="106">
        <v>0.19722222222222222</v>
      </c>
      <c r="H700" s="106">
        <v>0.21597222222222223</v>
      </c>
      <c r="I700" s="106">
        <v>0.29236111111111113</v>
      </c>
      <c r="J700" s="11">
        <f t="shared" si="5"/>
        <v>541.00000000000011</v>
      </c>
      <c r="L700" s="72" t="s">
        <v>30</v>
      </c>
      <c r="M700" s="73"/>
      <c r="N700" s="73"/>
    </row>
    <row r="701" spans="1:14">
      <c r="A701" s="67">
        <v>44045</v>
      </c>
      <c r="B701" s="68" t="s">
        <v>31</v>
      </c>
      <c r="C701" s="69" t="str">
        <f>VLOOKUP(A701,[1]Table!A:B,2,FALSE)</f>
        <v>P12 W4</v>
      </c>
      <c r="D701" s="69" t="str">
        <f>VLOOKUP(A701,[1]Table!A:D,4,FALSE)</f>
        <v>Period 12</v>
      </c>
      <c r="E701" s="70" t="s">
        <v>47</v>
      </c>
      <c r="F701" s="69">
        <v>0.91666666666666663</v>
      </c>
      <c r="G701" s="106">
        <v>0.19652777777777777</v>
      </c>
      <c r="H701" s="106">
        <v>0.2326388888888889</v>
      </c>
      <c r="I701" s="112">
        <v>0.29791666666666666</v>
      </c>
      <c r="J701" s="11">
        <f t="shared" si="5"/>
        <v>549.00000000000011</v>
      </c>
      <c r="L701" s="72" t="s">
        <v>32</v>
      </c>
      <c r="M701" s="74"/>
      <c r="N701" s="74"/>
    </row>
    <row r="702" spans="1:14">
      <c r="A702" s="78">
        <v>44046</v>
      </c>
      <c r="B702" s="79" t="s">
        <v>14</v>
      </c>
      <c r="C702" s="80" t="str">
        <f>VLOOKUP(A702,[1]Table!A:B,2,FALSE)</f>
        <v>P13 W1</v>
      </c>
      <c r="D702" s="80" t="str">
        <f>VLOOKUP(A702,[1]Table!A:D,4,FALSE)</f>
        <v>Period 13</v>
      </c>
      <c r="E702" s="70" t="s">
        <v>15</v>
      </c>
      <c r="F702" s="80">
        <v>0.91666666666666663</v>
      </c>
      <c r="G702" s="106">
        <v>0.14444444444444443</v>
      </c>
      <c r="H702" s="106">
        <v>0.18124999999999999</v>
      </c>
      <c r="I702" s="106">
        <v>0.28125</v>
      </c>
      <c r="J702" s="11">
        <f t="shared" si="5"/>
        <v>525</v>
      </c>
      <c r="L702" s="72" t="s">
        <v>16</v>
      </c>
      <c r="M702" s="73"/>
      <c r="N702" s="73"/>
    </row>
    <row r="703" spans="1:14">
      <c r="A703" s="67">
        <v>44047</v>
      </c>
      <c r="B703" s="68" t="s">
        <v>17</v>
      </c>
      <c r="C703" s="69" t="str">
        <f>VLOOKUP(A703,[1]Table!A:B,2,FALSE)</f>
        <v>P13 W1</v>
      </c>
      <c r="D703" s="69" t="str">
        <f>VLOOKUP(A703,[1]Table!A:D,4,FALSE)</f>
        <v>Period 13</v>
      </c>
      <c r="E703" s="70" t="s">
        <v>15</v>
      </c>
      <c r="F703" s="69">
        <v>0.91666666666666663</v>
      </c>
      <c r="G703" s="106">
        <v>0.14791666666666667</v>
      </c>
      <c r="H703" s="106">
        <v>0.17083333333333334</v>
      </c>
      <c r="I703" s="106">
        <v>0.2673611111111111</v>
      </c>
      <c r="J703" s="11">
        <f t="shared" si="5"/>
        <v>504.99999999999994</v>
      </c>
      <c r="L703" s="72" t="s">
        <v>18</v>
      </c>
      <c r="M703" s="73"/>
      <c r="N703" s="73"/>
    </row>
    <row r="704" spans="1:14">
      <c r="A704" s="67">
        <v>44048</v>
      </c>
      <c r="B704" s="68" t="s">
        <v>21</v>
      </c>
      <c r="C704" s="69" t="str">
        <f>VLOOKUP(A704,[1]Table!A:B,2,FALSE)</f>
        <v>P13 W1</v>
      </c>
      <c r="D704" s="69" t="str">
        <f>VLOOKUP(A704,[1]Table!A:D,4,FALSE)</f>
        <v>Period 13</v>
      </c>
      <c r="E704" s="70" t="s">
        <v>15</v>
      </c>
      <c r="F704" s="69">
        <v>0.91666666666666663</v>
      </c>
      <c r="G704" s="106">
        <v>0.11597222222222223</v>
      </c>
      <c r="H704" s="106">
        <v>0.14097222222222222</v>
      </c>
      <c r="I704" s="106">
        <v>0.23125000000000001</v>
      </c>
      <c r="J704" s="11">
        <f t="shared" si="5"/>
        <v>453.00000000000017</v>
      </c>
      <c r="L704" s="72" t="s">
        <v>22</v>
      </c>
      <c r="M704" s="73"/>
      <c r="N704" s="73"/>
    </row>
    <row r="705" spans="1:14">
      <c r="A705" s="67">
        <v>44049</v>
      </c>
      <c r="B705" s="68" t="s">
        <v>23</v>
      </c>
      <c r="C705" s="69" t="str">
        <f>VLOOKUP(A705,[1]Table!A:B,2,FALSE)</f>
        <v>P13 W1</v>
      </c>
      <c r="D705" s="69" t="str">
        <f>VLOOKUP(A705,[1]Table!A:D,4,FALSE)</f>
        <v>Period 13</v>
      </c>
      <c r="E705" s="70" t="s">
        <v>15</v>
      </c>
      <c r="F705" s="69">
        <v>0.91666666666666663</v>
      </c>
      <c r="G705" s="106">
        <v>0.11736111111111111</v>
      </c>
      <c r="H705" s="106">
        <v>0.1388888888888889</v>
      </c>
      <c r="I705" s="106">
        <v>0.23402777777777778</v>
      </c>
      <c r="J705" s="11">
        <f t="shared" si="5"/>
        <v>457.00000000000011</v>
      </c>
      <c r="L705" s="72" t="s">
        <v>24</v>
      </c>
      <c r="M705" s="73"/>
      <c r="N705" s="73"/>
    </row>
    <row r="706" spans="1:14">
      <c r="A706" s="67">
        <v>44050</v>
      </c>
      <c r="B706" s="68" t="s">
        <v>25</v>
      </c>
      <c r="C706" s="69" t="str">
        <f>VLOOKUP(A706,[1]Table!A:B,2,FALSE)</f>
        <v>P13 W1</v>
      </c>
      <c r="D706" s="69" t="str">
        <f>VLOOKUP(A706,[1]Table!A:D,4,FALSE)</f>
        <v>Period 13</v>
      </c>
      <c r="E706" s="70" t="s">
        <v>15</v>
      </c>
      <c r="F706" s="69">
        <v>0.91666666666666663</v>
      </c>
      <c r="G706" s="106">
        <v>0.11527777777777778</v>
      </c>
      <c r="H706" s="106">
        <v>0.13958333333333334</v>
      </c>
      <c r="I706" s="106">
        <v>0.23749999999999999</v>
      </c>
      <c r="J706" s="11">
        <f t="shared" si="5"/>
        <v>461.99999999999994</v>
      </c>
      <c r="L706" s="72" t="s">
        <v>26</v>
      </c>
      <c r="M706" s="73"/>
      <c r="N706" s="73"/>
    </row>
    <row r="707" spans="1:14">
      <c r="A707" s="67">
        <v>44051</v>
      </c>
      <c r="B707" s="68" t="s">
        <v>29</v>
      </c>
      <c r="C707" s="69" t="str">
        <f>VLOOKUP(A707,[1]Table!A:B,2,FALSE)</f>
        <v>P13 W1</v>
      </c>
      <c r="D707" s="69" t="str">
        <f>VLOOKUP(A707,[1]Table!A:D,4,FALSE)</f>
        <v>Period 13</v>
      </c>
      <c r="E707" s="70" t="s">
        <v>15</v>
      </c>
      <c r="F707" s="69">
        <v>0.91666666666666663</v>
      </c>
      <c r="G707" s="106">
        <v>0.11874999999999999</v>
      </c>
      <c r="H707" s="106">
        <v>0.13402777777777777</v>
      </c>
      <c r="I707" s="106">
        <v>0.24236111111111111</v>
      </c>
      <c r="J707" s="11">
        <f t="shared" si="5"/>
        <v>469.00000000000011</v>
      </c>
      <c r="L707" s="72" t="s">
        <v>30</v>
      </c>
      <c r="M707" s="73"/>
      <c r="N707" s="73"/>
    </row>
    <row r="708" spans="1:14">
      <c r="A708" s="67">
        <v>44052</v>
      </c>
      <c r="B708" s="68" t="s">
        <v>31</v>
      </c>
      <c r="C708" s="69" t="str">
        <f>VLOOKUP(A708,[1]Table!A:B,2,FALSE)</f>
        <v>P13 W1</v>
      </c>
      <c r="D708" s="69" t="str">
        <f>VLOOKUP(A708,[1]Table!A:D,4,FALSE)</f>
        <v>Period 13</v>
      </c>
      <c r="E708" s="70" t="s">
        <v>15</v>
      </c>
      <c r="F708" s="69">
        <v>0.91666666666666663</v>
      </c>
      <c r="G708" s="106">
        <v>0.15208333333333332</v>
      </c>
      <c r="H708" s="106">
        <v>0.18402777777777779</v>
      </c>
      <c r="I708" s="106">
        <v>0.25</v>
      </c>
      <c r="J708" s="11">
        <f t="shared" si="5"/>
        <v>480</v>
      </c>
      <c r="L708" s="72" t="s">
        <v>32</v>
      </c>
      <c r="M708" s="73"/>
      <c r="N708" s="73"/>
    </row>
    <row r="709" spans="1:14">
      <c r="A709" s="67">
        <v>44053</v>
      </c>
      <c r="B709" s="68" t="s">
        <v>14</v>
      </c>
      <c r="C709" s="69" t="str">
        <f>VLOOKUP(A709,[1]Table!A:B,2,FALSE)</f>
        <v>P13 W2</v>
      </c>
      <c r="D709" s="69" t="str">
        <f>VLOOKUP(A709,[1]Table!A:D,4,FALSE)</f>
        <v>Period 13</v>
      </c>
      <c r="E709" s="70" t="s">
        <v>33</v>
      </c>
      <c r="F709" s="69">
        <v>0.91666666666666663</v>
      </c>
      <c r="G709" s="106">
        <v>0.11597222222222223</v>
      </c>
      <c r="H709" s="106">
        <v>0.16388888888888889</v>
      </c>
      <c r="I709" s="106">
        <v>0.23472222222222222</v>
      </c>
      <c r="J709" s="11">
        <f t="shared" si="5"/>
        <v>458</v>
      </c>
      <c r="L709" s="72" t="s">
        <v>16</v>
      </c>
      <c r="M709" s="73"/>
      <c r="N709" s="73"/>
    </row>
    <row r="710" spans="1:14">
      <c r="A710" s="67">
        <v>44054</v>
      </c>
      <c r="B710" s="68" t="s">
        <v>17</v>
      </c>
      <c r="C710" s="69" t="str">
        <f>VLOOKUP(A710,[1]Table!A:B,2,FALSE)</f>
        <v>P13 W2</v>
      </c>
      <c r="D710" s="69" t="str">
        <f>VLOOKUP(A710,[1]Table!A:D,4,FALSE)</f>
        <v>Period 13</v>
      </c>
      <c r="E710" s="70" t="s">
        <v>33</v>
      </c>
      <c r="F710" s="69">
        <v>0.91666666666666663</v>
      </c>
      <c r="G710" s="106">
        <v>0.21805555555555556</v>
      </c>
      <c r="H710" s="106">
        <v>0.24374999999999999</v>
      </c>
      <c r="I710" s="106">
        <v>0.34444444444444444</v>
      </c>
      <c r="J710" s="11">
        <f t="shared" si="5"/>
        <v>616</v>
      </c>
      <c r="L710" s="72" t="s">
        <v>18</v>
      </c>
      <c r="M710" s="73"/>
      <c r="N710" s="73"/>
    </row>
    <row r="711" spans="1:14">
      <c r="A711" s="67">
        <v>44055</v>
      </c>
      <c r="B711" s="68" t="s">
        <v>21</v>
      </c>
      <c r="C711" s="69" t="str">
        <f>VLOOKUP(A711,[1]Table!A:B,2,FALSE)</f>
        <v>P13 W2</v>
      </c>
      <c r="D711" s="69" t="str">
        <f>VLOOKUP(A711,[1]Table!A:D,4,FALSE)</f>
        <v>Period 13</v>
      </c>
      <c r="E711" s="70" t="s">
        <v>33</v>
      </c>
      <c r="F711" s="69">
        <v>0.91666666666666663</v>
      </c>
      <c r="G711" s="106">
        <v>0.125</v>
      </c>
      <c r="H711" s="106">
        <v>0.14861111111111111</v>
      </c>
      <c r="I711" s="106">
        <v>0.24722222222222223</v>
      </c>
      <c r="J711" s="11">
        <f t="shared" si="5"/>
        <v>476.00000000000006</v>
      </c>
      <c r="L711" s="72" t="s">
        <v>22</v>
      </c>
      <c r="M711" s="73"/>
      <c r="N711" s="73"/>
    </row>
    <row r="712" spans="1:14">
      <c r="A712" s="67">
        <v>44056</v>
      </c>
      <c r="B712" s="68" t="s">
        <v>23</v>
      </c>
      <c r="C712" s="69" t="str">
        <f>VLOOKUP(A712,[1]Table!A:B,2,FALSE)</f>
        <v>P13 W2</v>
      </c>
      <c r="D712" s="69" t="str">
        <f>VLOOKUP(A712,[1]Table!A:D,4,FALSE)</f>
        <v>Period 13</v>
      </c>
      <c r="E712" s="70" t="s">
        <v>33</v>
      </c>
      <c r="F712" s="69">
        <v>0.91666666666666663</v>
      </c>
      <c r="G712" s="106">
        <v>0.11874999999999999</v>
      </c>
      <c r="H712" s="106">
        <v>0.16458333333333333</v>
      </c>
      <c r="I712" s="106">
        <v>0.2361111111111111</v>
      </c>
      <c r="J712" s="11">
        <f t="shared" si="5"/>
        <v>459.99999999999994</v>
      </c>
      <c r="L712" s="72" t="s">
        <v>24</v>
      </c>
      <c r="M712" s="73"/>
      <c r="N712" s="73"/>
    </row>
    <row r="713" spans="1:14">
      <c r="A713" s="67">
        <v>44057</v>
      </c>
      <c r="B713" s="68" t="s">
        <v>25</v>
      </c>
      <c r="C713" s="69" t="str">
        <f>VLOOKUP(A713,[1]Table!A:B,2,FALSE)</f>
        <v>P13 W2</v>
      </c>
      <c r="D713" s="69" t="str">
        <f>VLOOKUP(A713,[1]Table!A:D,4,FALSE)</f>
        <v>Period 13</v>
      </c>
      <c r="E713" s="70" t="s">
        <v>33</v>
      </c>
      <c r="F713" s="69">
        <v>0.91666666666666663</v>
      </c>
      <c r="G713" s="106">
        <v>0.25416666666666665</v>
      </c>
      <c r="H713" s="106">
        <v>0.28402777777777777</v>
      </c>
      <c r="I713" s="106">
        <v>0.40763888888888888</v>
      </c>
      <c r="J713" s="11">
        <f t="shared" si="5"/>
        <v>707.00000000000011</v>
      </c>
      <c r="L713" s="72" t="s">
        <v>26</v>
      </c>
      <c r="M713" s="115"/>
      <c r="N713" s="73"/>
    </row>
    <row r="714" spans="1:14">
      <c r="A714" s="67">
        <v>44058</v>
      </c>
      <c r="B714" s="68" t="s">
        <v>29</v>
      </c>
      <c r="C714" s="69" t="str">
        <f>VLOOKUP(A714,[1]Table!A:B,2,FALSE)</f>
        <v>P13 W2</v>
      </c>
      <c r="D714" s="69" t="str">
        <f>VLOOKUP(A714,[1]Table!A:D,4,FALSE)</f>
        <v>Period 13</v>
      </c>
      <c r="E714" s="70" t="s">
        <v>33</v>
      </c>
      <c r="F714" s="69">
        <v>0.91666666666666663</v>
      </c>
      <c r="G714" s="106">
        <v>0.14027777777777778</v>
      </c>
      <c r="H714" s="106">
        <v>0.15555555555555556</v>
      </c>
      <c r="I714" s="106">
        <v>0.25</v>
      </c>
      <c r="J714" s="11">
        <f t="shared" si="5"/>
        <v>480</v>
      </c>
      <c r="L714" s="72" t="s">
        <v>30</v>
      </c>
      <c r="M714" s="73"/>
      <c r="N714" s="73"/>
    </row>
    <row r="715" spans="1:14">
      <c r="A715" s="67">
        <v>44059</v>
      </c>
      <c r="B715" s="68" t="s">
        <v>31</v>
      </c>
      <c r="C715" s="69" t="str">
        <f>VLOOKUP(A715,[1]Table!A:B,2,FALSE)</f>
        <v>P13 W2</v>
      </c>
      <c r="D715" s="69" t="str">
        <f>VLOOKUP(A715,[1]Table!A:D,4,FALSE)</f>
        <v>Period 13</v>
      </c>
      <c r="E715" s="70" t="s">
        <v>33</v>
      </c>
      <c r="F715" s="69">
        <v>0.91666666666666663</v>
      </c>
      <c r="G715" s="106">
        <v>0.16250000000000001</v>
      </c>
      <c r="H715" s="106">
        <v>0.1986111111111111</v>
      </c>
      <c r="I715" s="106">
        <v>0.25833333333333336</v>
      </c>
      <c r="J715" s="11">
        <f t="shared" si="5"/>
        <v>492.00000000000017</v>
      </c>
      <c r="L715" s="72" t="s">
        <v>32</v>
      </c>
      <c r="M715" s="73"/>
      <c r="N715" s="73"/>
    </row>
    <row r="716" spans="1:14">
      <c r="A716" s="67">
        <v>44060</v>
      </c>
      <c r="B716" s="68" t="s">
        <v>14</v>
      </c>
      <c r="C716" s="69" t="str">
        <f>VLOOKUP(A716,[1]Table!A:B,2,FALSE)</f>
        <v>P13 W3</v>
      </c>
      <c r="D716" s="69" t="str">
        <f>VLOOKUP(A716,[1]Table!A:D,4,FALSE)</f>
        <v>Period 13</v>
      </c>
      <c r="E716" s="70" t="s">
        <v>39</v>
      </c>
      <c r="F716" s="69">
        <v>0.91666666666666663</v>
      </c>
      <c r="G716" s="106">
        <v>0.1451388888888889</v>
      </c>
      <c r="H716" s="106">
        <v>0.18055555555555555</v>
      </c>
      <c r="I716" s="106">
        <v>0.26041666666666669</v>
      </c>
      <c r="J716" s="11">
        <f t="shared" si="5"/>
        <v>495</v>
      </c>
      <c r="L716" s="72" t="s">
        <v>16</v>
      </c>
      <c r="M716" s="100"/>
      <c r="N716" s="73"/>
    </row>
    <row r="717" spans="1:14">
      <c r="A717" s="67">
        <v>44061</v>
      </c>
      <c r="B717" s="68" t="s">
        <v>17</v>
      </c>
      <c r="C717" s="69" t="str">
        <f>VLOOKUP(A717,[1]Table!A:B,2,FALSE)</f>
        <v>P13 W3</v>
      </c>
      <c r="D717" s="69" t="str">
        <f>VLOOKUP(A717,[1]Table!A:D,4,FALSE)</f>
        <v>Period 13</v>
      </c>
      <c r="E717" s="70" t="s">
        <v>39</v>
      </c>
      <c r="F717" s="69">
        <v>0.91666666666666663</v>
      </c>
      <c r="G717" s="106">
        <v>0.12569444444444444</v>
      </c>
      <c r="H717" s="106">
        <v>0.14722222222222223</v>
      </c>
      <c r="I717" s="106">
        <v>0.25138888888888888</v>
      </c>
      <c r="J717" s="11">
        <f t="shared" si="5"/>
        <v>482.00000000000011</v>
      </c>
      <c r="L717" s="72" t="s">
        <v>18</v>
      </c>
      <c r="M717" s="74"/>
      <c r="N717" s="73"/>
    </row>
    <row r="718" spans="1:14">
      <c r="A718" s="67">
        <v>44062</v>
      </c>
      <c r="B718" s="68" t="s">
        <v>21</v>
      </c>
      <c r="C718" s="69" t="str">
        <f>VLOOKUP(A718,[1]Table!A:B,2,FALSE)</f>
        <v>P13 W3</v>
      </c>
      <c r="D718" s="69" t="str">
        <f>VLOOKUP(A718,[1]Table!A:D,4,FALSE)</f>
        <v>Period 13</v>
      </c>
      <c r="E718" s="70" t="s">
        <v>39</v>
      </c>
      <c r="F718" s="69">
        <v>0.91666666666666663</v>
      </c>
      <c r="G718" s="106">
        <v>0.17222222222222222</v>
      </c>
      <c r="H718" s="106">
        <v>0.19583333333333333</v>
      </c>
      <c r="I718" s="106">
        <v>0.28680555555555554</v>
      </c>
      <c r="J718" s="11">
        <f t="shared" si="5"/>
        <v>533</v>
      </c>
      <c r="L718" s="72" t="s">
        <v>22</v>
      </c>
      <c r="M718" s="22"/>
      <c r="N718" s="73"/>
    </row>
    <row r="719" spans="1:14">
      <c r="A719" s="67">
        <v>44063</v>
      </c>
      <c r="B719" s="68" t="s">
        <v>23</v>
      </c>
      <c r="C719" s="69" t="str">
        <f>VLOOKUP(A719,[1]Table!A:B,2,FALSE)</f>
        <v>P13 W3</v>
      </c>
      <c r="D719" s="69" t="str">
        <f>VLOOKUP(A719,[1]Table!A:D,4,FALSE)</f>
        <v>Period 13</v>
      </c>
      <c r="E719" s="70" t="s">
        <v>39</v>
      </c>
      <c r="F719" s="69">
        <v>0.91666666666666663</v>
      </c>
      <c r="G719" s="106">
        <v>0.13333333333333333</v>
      </c>
      <c r="H719" s="106">
        <v>0.15277777777777779</v>
      </c>
      <c r="I719" s="106">
        <v>0.25208333333333333</v>
      </c>
      <c r="J719" s="11">
        <f t="shared" si="5"/>
        <v>483.00000000000006</v>
      </c>
      <c r="L719" s="72" t="s">
        <v>24</v>
      </c>
      <c r="M719" s="73"/>
      <c r="N719" s="73"/>
    </row>
    <row r="720" spans="1:14">
      <c r="A720" s="67">
        <v>44064</v>
      </c>
      <c r="B720" s="68" t="s">
        <v>25</v>
      </c>
      <c r="C720" s="69" t="str">
        <f>VLOOKUP(A720,[1]Table!A:B,2,FALSE)</f>
        <v>P13 W3</v>
      </c>
      <c r="D720" s="69" t="str">
        <f>VLOOKUP(A720,[1]Table!A:D,4,FALSE)</f>
        <v>Period 13</v>
      </c>
      <c r="E720" s="70" t="s">
        <v>39</v>
      </c>
      <c r="F720" s="69">
        <v>0.91666666666666663</v>
      </c>
      <c r="G720" s="106">
        <v>0.15763888888888888</v>
      </c>
      <c r="H720" s="106">
        <v>0.17430555555555555</v>
      </c>
      <c r="I720" s="106">
        <v>0.27083333333333331</v>
      </c>
      <c r="J720" s="11">
        <f t="shared" si="5"/>
        <v>510.00000000000011</v>
      </c>
      <c r="L720" s="72" t="s">
        <v>26</v>
      </c>
      <c r="M720" s="73"/>
      <c r="N720" s="73"/>
    </row>
    <row r="721" spans="1:14">
      <c r="A721" s="67">
        <v>44065</v>
      </c>
      <c r="B721" s="68" t="s">
        <v>29</v>
      </c>
      <c r="C721" s="69" t="str">
        <f>VLOOKUP(A721,[1]Table!A:B,2,FALSE)</f>
        <v>P13 W3</v>
      </c>
      <c r="D721" s="69" t="str">
        <f>VLOOKUP(A721,[1]Table!A:D,4,FALSE)</f>
        <v>Period 13</v>
      </c>
      <c r="E721" s="70" t="s">
        <v>39</v>
      </c>
      <c r="F721" s="69">
        <v>0.91666666666666663</v>
      </c>
      <c r="G721" s="106">
        <v>0.20208333333333334</v>
      </c>
      <c r="H721" s="106">
        <v>0.21736111111111112</v>
      </c>
      <c r="I721" s="106">
        <v>0.30902777777777779</v>
      </c>
      <c r="J721" s="11">
        <f t="shared" si="5"/>
        <v>565.00000000000011</v>
      </c>
      <c r="L721" s="72" t="s">
        <v>30</v>
      </c>
      <c r="M721" s="73"/>
      <c r="N721" s="73"/>
    </row>
    <row r="722" spans="1:14">
      <c r="A722" s="67">
        <v>44066</v>
      </c>
      <c r="B722" s="68" t="s">
        <v>31</v>
      </c>
      <c r="C722" s="69" t="str">
        <f>VLOOKUP(A722,[1]Table!A:B,2,FALSE)</f>
        <v>P13 W3</v>
      </c>
      <c r="D722" s="69" t="str">
        <f>VLOOKUP(A722,[1]Table!A:D,4,FALSE)</f>
        <v>Period 13</v>
      </c>
      <c r="E722" s="70" t="s">
        <v>39</v>
      </c>
      <c r="F722" s="69">
        <v>0.91666666666666663</v>
      </c>
      <c r="G722" s="106">
        <v>0.16250000000000001</v>
      </c>
      <c r="H722" s="106">
        <v>0.1986111111111111</v>
      </c>
      <c r="I722" s="106">
        <v>0.25624999999999998</v>
      </c>
      <c r="J722" s="11">
        <f t="shared" si="5"/>
        <v>489</v>
      </c>
      <c r="L722" s="72" t="s">
        <v>32</v>
      </c>
      <c r="M722" s="74"/>
      <c r="N722" s="73"/>
    </row>
    <row r="723" spans="1:14">
      <c r="A723" s="67">
        <v>44067</v>
      </c>
      <c r="B723" s="68" t="s">
        <v>14</v>
      </c>
      <c r="C723" s="69" t="str">
        <f>VLOOKUP(A723,[1]Table!A:B,2,FALSE)</f>
        <v>P13 W4</v>
      </c>
      <c r="D723" s="69" t="str">
        <f>VLOOKUP(A723,[1]Table!A:D,4,FALSE)</f>
        <v>Period 13</v>
      </c>
      <c r="E723" s="70" t="s">
        <v>47</v>
      </c>
      <c r="F723" s="69">
        <v>0.91666666666666663</v>
      </c>
      <c r="G723" s="106">
        <v>0.12569444444444444</v>
      </c>
      <c r="H723" s="106">
        <v>0.16180555555555556</v>
      </c>
      <c r="I723" s="106">
        <v>0.23680555555555555</v>
      </c>
      <c r="J723" s="11">
        <f t="shared" si="5"/>
        <v>461.00000000000011</v>
      </c>
      <c r="L723" s="72" t="s">
        <v>16</v>
      </c>
      <c r="M723" s="74"/>
      <c r="N723" s="73"/>
    </row>
    <row r="724" spans="1:14">
      <c r="A724" s="67">
        <v>44068</v>
      </c>
      <c r="B724" s="68" t="s">
        <v>17</v>
      </c>
      <c r="C724" s="69" t="str">
        <f>VLOOKUP(A724,[1]Table!A:B,2,FALSE)</f>
        <v>P13 W4</v>
      </c>
      <c r="D724" s="69" t="str">
        <f>VLOOKUP(A724,[1]Table!A:D,4,FALSE)</f>
        <v>Period 13</v>
      </c>
      <c r="E724" s="70" t="s">
        <v>47</v>
      </c>
      <c r="F724" s="69">
        <v>0.91666666666666663</v>
      </c>
      <c r="G724" s="106">
        <v>0.11874999999999999</v>
      </c>
      <c r="H724" s="106">
        <v>0.15694444444444444</v>
      </c>
      <c r="I724" s="106">
        <v>0.24444444444444444</v>
      </c>
      <c r="J724" s="11">
        <f t="shared" si="5"/>
        <v>472.00000000000006</v>
      </c>
      <c r="L724" s="72" t="s">
        <v>18</v>
      </c>
      <c r="M724" s="73"/>
      <c r="N724" s="73"/>
    </row>
    <row r="725" spans="1:14">
      <c r="A725" s="67">
        <v>44069</v>
      </c>
      <c r="B725" s="68" t="s">
        <v>21</v>
      </c>
      <c r="C725" s="69" t="str">
        <f>VLOOKUP(A725,[1]Table!A:B,2,FALSE)</f>
        <v>P13 W4</v>
      </c>
      <c r="D725" s="69" t="str">
        <f>VLOOKUP(A725,[1]Table!A:D,4,FALSE)</f>
        <v>Period 13</v>
      </c>
      <c r="E725" s="70" t="s">
        <v>47</v>
      </c>
      <c r="F725" s="69">
        <v>0.91666666666666663</v>
      </c>
      <c r="G725" s="106">
        <v>0.13125000000000001</v>
      </c>
      <c r="H725" s="106">
        <v>0.24791666666666667</v>
      </c>
      <c r="I725" s="106">
        <v>0.55138888888888893</v>
      </c>
      <c r="J725" s="11">
        <f t="shared" si="5"/>
        <v>914</v>
      </c>
      <c r="L725" s="72" t="s">
        <v>22</v>
      </c>
      <c r="M725" s="73"/>
      <c r="N725" s="73"/>
    </row>
    <row r="726" spans="1:14">
      <c r="A726" s="67">
        <v>44070</v>
      </c>
      <c r="B726" s="68" t="s">
        <v>23</v>
      </c>
      <c r="C726" s="69" t="str">
        <f>VLOOKUP(A726,[1]Table!A:B,2,FALSE)</f>
        <v>P13 W4</v>
      </c>
      <c r="D726" s="69" t="str">
        <f>VLOOKUP(A726,[1]Table!A:D,4,FALSE)</f>
        <v>Period 13</v>
      </c>
      <c r="E726" s="70" t="s">
        <v>47</v>
      </c>
      <c r="F726" s="69">
        <v>0.91666666666666663</v>
      </c>
      <c r="G726" s="106">
        <v>0.11736111111111111</v>
      </c>
      <c r="H726" s="106">
        <v>0.15347222222222223</v>
      </c>
      <c r="I726" s="106">
        <v>0.22777777777777777</v>
      </c>
      <c r="J726" s="11">
        <f t="shared" si="5"/>
        <v>448</v>
      </c>
      <c r="L726" s="72" t="s">
        <v>24</v>
      </c>
      <c r="M726" s="73"/>
      <c r="N726" s="73"/>
    </row>
    <row r="727" spans="1:14">
      <c r="A727" s="67">
        <v>44071</v>
      </c>
      <c r="B727" s="68" t="s">
        <v>25</v>
      </c>
      <c r="C727" s="69" t="str">
        <f>VLOOKUP(A727,[1]Table!A:B,2,FALSE)</f>
        <v>P13 W4</v>
      </c>
      <c r="D727" s="69" t="str">
        <f>VLOOKUP(A727,[1]Table!A:D,4,FALSE)</f>
        <v>Period 13</v>
      </c>
      <c r="E727" s="70" t="s">
        <v>47</v>
      </c>
      <c r="F727" s="69">
        <v>0.91666666666666663</v>
      </c>
      <c r="G727" s="106">
        <v>0.11944444444444445</v>
      </c>
      <c r="H727" s="106">
        <v>0.1361111111111111</v>
      </c>
      <c r="I727" s="106">
        <v>0.23749999999999999</v>
      </c>
      <c r="J727" s="11">
        <f t="shared" si="5"/>
        <v>461.99999999999994</v>
      </c>
      <c r="L727" s="72" t="s">
        <v>26</v>
      </c>
      <c r="M727" s="73"/>
      <c r="N727" s="73"/>
    </row>
    <row r="728" spans="1:14">
      <c r="A728" s="67">
        <v>44072</v>
      </c>
      <c r="B728" s="68" t="s">
        <v>29</v>
      </c>
      <c r="C728" s="69" t="str">
        <f>VLOOKUP(A728,[1]Table!A:B,2,FALSE)</f>
        <v>P13 W4</v>
      </c>
      <c r="D728" s="69" t="str">
        <f>VLOOKUP(A728,[1]Table!A:D,4,FALSE)</f>
        <v>Period 13</v>
      </c>
      <c r="E728" s="70" t="s">
        <v>47</v>
      </c>
      <c r="F728" s="69">
        <v>0.91666666666666663</v>
      </c>
      <c r="G728" s="106">
        <v>0.16250000000000001</v>
      </c>
      <c r="H728" s="106">
        <v>0.17916666666666667</v>
      </c>
      <c r="I728" s="106">
        <v>0.24444444444444444</v>
      </c>
      <c r="J728" s="11">
        <f t="shared" si="5"/>
        <v>472.00000000000006</v>
      </c>
      <c r="L728" s="72" t="s">
        <v>30</v>
      </c>
      <c r="M728" s="73"/>
      <c r="N728" s="73"/>
    </row>
    <row r="729" spans="1:14">
      <c r="A729" s="67">
        <v>44073</v>
      </c>
      <c r="B729" s="68" t="s">
        <v>31</v>
      </c>
      <c r="C729" s="69" t="str">
        <f>VLOOKUP(A729,[1]Table!A:B,2,FALSE)</f>
        <v>P13 W4</v>
      </c>
      <c r="D729" s="69" t="str">
        <f>VLOOKUP(A729,[1]Table!A:D,4,FALSE)</f>
        <v>Period 13</v>
      </c>
      <c r="E729" s="70" t="s">
        <v>47</v>
      </c>
      <c r="F729" s="69">
        <v>0.91666666666666663</v>
      </c>
      <c r="G729" s="106">
        <v>0.20972222222222223</v>
      </c>
      <c r="H729" s="106">
        <v>0.25208333333333333</v>
      </c>
      <c r="I729" s="106">
        <v>0.32777777777777778</v>
      </c>
      <c r="J729" s="11">
        <f t="shared" si="5"/>
        <v>592.00000000000011</v>
      </c>
      <c r="L729" s="72" t="s">
        <v>32</v>
      </c>
      <c r="M729" s="73"/>
      <c r="N729" s="73"/>
    </row>
    <row r="730" spans="1:14">
      <c r="A730" s="7">
        <v>44074</v>
      </c>
      <c r="B730" s="116" t="s">
        <v>14</v>
      </c>
      <c r="C730" s="117" t="str">
        <f>VLOOKUP(A730,[1]Table!A:B,2,FALSE)</f>
        <v>P1 W1</v>
      </c>
      <c r="D730" s="117" t="str">
        <f>VLOOKUP(A730,[1]Table!A:D,4,FALSE)</f>
        <v>Period 1</v>
      </c>
      <c r="E730" s="116" t="s">
        <v>15</v>
      </c>
      <c r="F730" s="9">
        <v>0.91666666666666663</v>
      </c>
      <c r="G730" s="37">
        <v>0.16666666666666666</v>
      </c>
      <c r="H730" s="37">
        <v>0.28402777777777777</v>
      </c>
      <c r="I730" s="37">
        <v>0.28055555555555556</v>
      </c>
      <c r="J730" s="11">
        <f t="shared" ref="J730:J758" si="6">IF(I730 &gt; 0,(I730-F730+(I730&lt;F730))*24*60)</f>
        <v>524</v>
      </c>
      <c r="L730" s="116" t="s">
        <v>17</v>
      </c>
      <c r="M730" s="12" t="s">
        <v>238</v>
      </c>
      <c r="N730" s="12" t="s">
        <v>239</v>
      </c>
    </row>
    <row r="731" spans="1:14">
      <c r="A731" s="7">
        <v>44075</v>
      </c>
      <c r="B731" s="116" t="s">
        <v>17</v>
      </c>
      <c r="C731" s="117" t="str">
        <f>VLOOKUP(A731,[1]Table!A:B,2,FALSE)</f>
        <v>P1 W1</v>
      </c>
      <c r="D731" s="117" t="str">
        <f>VLOOKUP(A731,[1]Table!A:D,4,FALSE)</f>
        <v>Period 1</v>
      </c>
      <c r="E731" s="116" t="s">
        <v>15</v>
      </c>
      <c r="F731" s="9">
        <v>0.91666666666666663</v>
      </c>
      <c r="G731" s="37">
        <v>0.13472222222222222</v>
      </c>
      <c r="H731" s="37">
        <v>0.15486111111111112</v>
      </c>
      <c r="I731" s="37">
        <v>0.25277777777777777</v>
      </c>
      <c r="J731" s="11">
        <f t="shared" si="6"/>
        <v>484</v>
      </c>
      <c r="L731" s="116" t="s">
        <v>21</v>
      </c>
    </row>
    <row r="732" spans="1:14">
      <c r="A732" s="7">
        <v>44076</v>
      </c>
      <c r="B732" s="116" t="s">
        <v>21</v>
      </c>
      <c r="C732" s="117" t="str">
        <f>VLOOKUP(A732,[1]Table!A:B,2,FALSE)</f>
        <v>P1 W1</v>
      </c>
      <c r="D732" s="117" t="str">
        <f>VLOOKUP(A732,[1]Table!A:D,4,FALSE)</f>
        <v>Period 1</v>
      </c>
      <c r="E732" s="116" t="s">
        <v>15</v>
      </c>
      <c r="F732" s="9">
        <v>0.91666666666666663</v>
      </c>
      <c r="G732" s="37">
        <v>0.11041666666666666</v>
      </c>
      <c r="H732" s="37">
        <v>0.12847222222222221</v>
      </c>
      <c r="I732" s="37">
        <v>0.26597222222222222</v>
      </c>
      <c r="J732" s="11">
        <f t="shared" si="6"/>
        <v>503</v>
      </c>
      <c r="L732" s="116" t="s">
        <v>23</v>
      </c>
    </row>
    <row r="733" spans="1:14">
      <c r="A733" s="7">
        <v>44077</v>
      </c>
      <c r="B733" s="116" t="s">
        <v>23</v>
      </c>
      <c r="C733" s="117" t="str">
        <f>VLOOKUP(A733,[1]Table!A:B,2,FALSE)</f>
        <v>P1 W1</v>
      </c>
      <c r="D733" s="117" t="str">
        <f>VLOOKUP(A733,[1]Table!A:D,4,FALSE)</f>
        <v>Period 1</v>
      </c>
      <c r="E733" s="116" t="s">
        <v>15</v>
      </c>
      <c r="F733" s="9">
        <v>0.91666666666666663</v>
      </c>
      <c r="G733" s="37">
        <v>0.11944444444444445</v>
      </c>
      <c r="H733" s="37">
        <v>0.13819444444444445</v>
      </c>
      <c r="I733" s="37">
        <v>0.23541666666666666</v>
      </c>
      <c r="J733" s="11">
        <f t="shared" si="6"/>
        <v>459.00000000000011</v>
      </c>
      <c r="L733" s="116" t="s">
        <v>25</v>
      </c>
    </row>
    <row r="734" spans="1:14">
      <c r="A734" s="7">
        <v>44078</v>
      </c>
      <c r="B734" s="116" t="s">
        <v>25</v>
      </c>
      <c r="C734" s="117" t="str">
        <f>VLOOKUP(A734,[1]Table!A:B,2,FALSE)</f>
        <v>P1 W1</v>
      </c>
      <c r="D734" s="117" t="str">
        <f>VLOOKUP(A734,[1]Table!A:D,4,FALSE)</f>
        <v>Period 1</v>
      </c>
      <c r="E734" s="116" t="s">
        <v>15</v>
      </c>
      <c r="F734" s="9">
        <v>0.91666666666666663</v>
      </c>
      <c r="G734" s="37">
        <v>0.11388888888888889</v>
      </c>
      <c r="H734" s="37">
        <v>0.13194444444444445</v>
      </c>
      <c r="I734" s="37">
        <v>0.21805555555555556</v>
      </c>
      <c r="J734" s="11">
        <f t="shared" si="6"/>
        <v>434.00000000000006</v>
      </c>
      <c r="L734" s="116" t="s">
        <v>29</v>
      </c>
    </row>
    <row r="735" spans="1:14">
      <c r="A735" s="7">
        <v>44079</v>
      </c>
      <c r="B735" s="116" t="s">
        <v>29</v>
      </c>
      <c r="C735" s="117" t="str">
        <f>VLOOKUP(A735,[1]Table!A:B,2,FALSE)</f>
        <v>P1 W1</v>
      </c>
      <c r="D735" s="117" t="str">
        <f>VLOOKUP(A735,[1]Table!A:D,4,FALSE)</f>
        <v>Period 1</v>
      </c>
      <c r="E735" s="116" t="s">
        <v>15</v>
      </c>
      <c r="F735" s="9">
        <v>0.91666666666666663</v>
      </c>
      <c r="G735" s="37">
        <v>0.11388888888888889</v>
      </c>
      <c r="H735" s="37">
        <v>0.12708333333333333</v>
      </c>
      <c r="I735" s="37">
        <v>0.22847222222222222</v>
      </c>
      <c r="J735" s="11">
        <f t="shared" si="6"/>
        <v>449</v>
      </c>
      <c r="L735" s="116" t="s">
        <v>31</v>
      </c>
    </row>
    <row r="736" spans="1:14">
      <c r="A736" s="7">
        <v>44080</v>
      </c>
      <c r="B736" s="116" t="s">
        <v>31</v>
      </c>
      <c r="C736" s="117" t="str">
        <f>VLOOKUP(A736,[1]Table!A:B,2,FALSE)</f>
        <v>P1 W1</v>
      </c>
      <c r="D736" s="117" t="str">
        <f>VLOOKUP(A736,[1]Table!A:D,4,FALSE)</f>
        <v>Period 1</v>
      </c>
      <c r="E736" s="116" t="s">
        <v>15</v>
      </c>
      <c r="F736" s="9">
        <v>0.91666666666666663</v>
      </c>
      <c r="G736" s="37">
        <v>0.14305555555555555</v>
      </c>
      <c r="H736" s="37">
        <v>0.15763888888888888</v>
      </c>
      <c r="I736" s="37">
        <v>0.24236111111111111</v>
      </c>
      <c r="J736" s="11">
        <f t="shared" si="6"/>
        <v>469.00000000000011</v>
      </c>
      <c r="L736" s="116" t="s">
        <v>14</v>
      </c>
    </row>
    <row r="737" spans="1:14">
      <c r="A737" s="7">
        <v>44081</v>
      </c>
      <c r="B737" s="116" t="s">
        <v>14</v>
      </c>
      <c r="C737" s="117" t="str">
        <f>VLOOKUP(A737,[1]Table!A:B,2,FALSE)</f>
        <v>P1 W2</v>
      </c>
      <c r="D737" s="117" t="str">
        <f>VLOOKUP(A737,[1]Table!A:D,4,FALSE)</f>
        <v>Period 1</v>
      </c>
      <c r="E737" s="116" t="s">
        <v>33</v>
      </c>
      <c r="F737" s="9">
        <v>0.91666666666666663</v>
      </c>
      <c r="G737" s="37">
        <v>8.9583333333333334E-2</v>
      </c>
      <c r="H737" s="37">
        <v>0.10694444444444444</v>
      </c>
      <c r="I737" s="37">
        <v>0.1986111111111111</v>
      </c>
      <c r="J737" s="11">
        <f t="shared" si="6"/>
        <v>406</v>
      </c>
      <c r="L737" s="116" t="s">
        <v>17</v>
      </c>
    </row>
    <row r="738" spans="1:14">
      <c r="A738" s="7">
        <v>44082</v>
      </c>
      <c r="B738" s="116" t="s">
        <v>17</v>
      </c>
      <c r="C738" s="117" t="str">
        <f>VLOOKUP(A738,[1]Table!A:B,2,FALSE)</f>
        <v>P1 W2</v>
      </c>
      <c r="D738" s="117" t="str">
        <f>VLOOKUP(A738,[1]Table!A:D,4,FALSE)</f>
        <v>Period 1</v>
      </c>
      <c r="E738" s="116" t="s">
        <v>33</v>
      </c>
      <c r="F738" s="9">
        <v>0.91666666666666663</v>
      </c>
      <c r="G738" s="37">
        <v>0.14861111111111111</v>
      </c>
      <c r="H738" s="37">
        <v>0.1673611111111111</v>
      </c>
      <c r="I738" s="37">
        <v>0.26666666666666666</v>
      </c>
      <c r="J738" s="11">
        <f t="shared" si="6"/>
        <v>504.00000000000011</v>
      </c>
      <c r="L738" s="116" t="s">
        <v>21</v>
      </c>
    </row>
    <row r="739" spans="1:14">
      <c r="A739" s="7">
        <v>44083</v>
      </c>
      <c r="B739" s="116" t="s">
        <v>21</v>
      </c>
      <c r="C739" s="117" t="str">
        <f>VLOOKUP(A739,[1]Table!A:B,2,FALSE)</f>
        <v>P1 W2</v>
      </c>
      <c r="D739" s="117" t="str">
        <f>VLOOKUP(A739,[1]Table!A:D,4,FALSE)</f>
        <v>Period 1</v>
      </c>
      <c r="E739" s="116" t="s">
        <v>33</v>
      </c>
      <c r="F739" s="9">
        <v>0.91666666666666663</v>
      </c>
      <c r="G739" s="37">
        <v>0.13333333333333333</v>
      </c>
      <c r="H739" s="37">
        <v>0.15486111111111112</v>
      </c>
      <c r="I739" s="37">
        <v>0.40416666666666667</v>
      </c>
      <c r="J739" s="11">
        <f t="shared" si="6"/>
        <v>702.00000000000011</v>
      </c>
      <c r="L739" s="116" t="s">
        <v>23</v>
      </c>
      <c r="M739" s="12" t="s">
        <v>240</v>
      </c>
      <c r="N739" s="12" t="s">
        <v>241</v>
      </c>
    </row>
    <row r="740" spans="1:14">
      <c r="A740" s="7">
        <v>44084</v>
      </c>
      <c r="B740" s="116" t="s">
        <v>23</v>
      </c>
      <c r="C740" s="117" t="str">
        <f>VLOOKUP(A740,[1]Table!A:B,2,FALSE)</f>
        <v>P1 W2</v>
      </c>
      <c r="D740" s="117" t="str">
        <f>VLOOKUP(A740,[1]Table!A:D,4,FALSE)</f>
        <v>Period 1</v>
      </c>
      <c r="E740" s="116" t="s">
        <v>33</v>
      </c>
      <c r="F740" s="9">
        <v>0.91666666666666663</v>
      </c>
      <c r="G740" s="37">
        <v>0.13194444444444445</v>
      </c>
      <c r="H740" s="37">
        <v>0.25555555555555554</v>
      </c>
      <c r="I740" s="37">
        <v>0.57638888888888884</v>
      </c>
      <c r="J740" s="11">
        <f t="shared" si="6"/>
        <v>949.99999999999989</v>
      </c>
      <c r="L740" s="116" t="s">
        <v>25</v>
      </c>
      <c r="M740" s="118" t="s">
        <v>242</v>
      </c>
      <c r="N740" s="12" t="s">
        <v>241</v>
      </c>
    </row>
    <row r="741" spans="1:14">
      <c r="A741" s="7">
        <v>44085</v>
      </c>
      <c r="B741" s="116" t="s">
        <v>25</v>
      </c>
      <c r="C741" s="117" t="str">
        <f>VLOOKUP(A741,[1]Table!A:B,2,FALSE)</f>
        <v>P1 W2</v>
      </c>
      <c r="D741" s="117" t="str">
        <f>VLOOKUP(A741,[1]Table!A:D,4,FALSE)</f>
        <v>Period 1</v>
      </c>
      <c r="E741" s="116" t="s">
        <v>33</v>
      </c>
      <c r="F741" s="9">
        <v>0.91666666666666663</v>
      </c>
      <c r="G741" s="37">
        <v>0.11874999999999999</v>
      </c>
      <c r="H741" s="37">
        <v>0.13819444444444445</v>
      </c>
      <c r="I741" s="37">
        <v>0.75</v>
      </c>
      <c r="J741" s="11">
        <f t="shared" si="6"/>
        <v>1200</v>
      </c>
      <c r="L741" s="116" t="s">
        <v>29</v>
      </c>
      <c r="M741" s="12" t="s">
        <v>243</v>
      </c>
      <c r="N741" s="12" t="s">
        <v>244</v>
      </c>
    </row>
    <row r="742" spans="1:14">
      <c r="A742" s="7">
        <v>44086</v>
      </c>
      <c r="B742" s="116" t="s">
        <v>29</v>
      </c>
      <c r="C742" s="117" t="str">
        <f>VLOOKUP(A742,[1]Table!A:B,2,FALSE)</f>
        <v>P1 W2</v>
      </c>
      <c r="D742" s="117" t="str">
        <f>VLOOKUP(A742,[1]Table!A:D,4,FALSE)</f>
        <v>Period 1</v>
      </c>
      <c r="E742" s="116" t="s">
        <v>33</v>
      </c>
      <c r="F742" s="9">
        <v>0.91666666666666663</v>
      </c>
      <c r="G742" s="37">
        <v>0.11666666666666667</v>
      </c>
      <c r="H742" s="37">
        <v>0.13333333333333333</v>
      </c>
      <c r="I742" s="37">
        <v>0.22777777777777777</v>
      </c>
      <c r="J742" s="11">
        <f t="shared" si="6"/>
        <v>448</v>
      </c>
      <c r="L742" s="116" t="s">
        <v>31</v>
      </c>
    </row>
    <row r="743" spans="1:14">
      <c r="A743" s="7">
        <v>44087</v>
      </c>
      <c r="B743" s="116" t="s">
        <v>31</v>
      </c>
      <c r="C743" s="117" t="str">
        <f>VLOOKUP(A743,[1]Table!A:B,2,FALSE)</f>
        <v>P1 W2</v>
      </c>
      <c r="D743" s="117" t="str">
        <f>VLOOKUP(A743,[1]Table!A:D,4,FALSE)</f>
        <v>Period 1</v>
      </c>
      <c r="E743" s="116" t="s">
        <v>33</v>
      </c>
      <c r="F743" s="9">
        <v>0.91666666666666663</v>
      </c>
      <c r="G743" s="37">
        <v>0.17222222222222222</v>
      </c>
      <c r="H743" s="37">
        <v>0.20833333333333334</v>
      </c>
      <c r="I743" s="37">
        <v>0.26319444444444445</v>
      </c>
      <c r="J743" s="11">
        <f t="shared" si="6"/>
        <v>499</v>
      </c>
      <c r="L743" s="116" t="s">
        <v>14</v>
      </c>
      <c r="M743" s="12" t="s">
        <v>245</v>
      </c>
      <c r="N743" s="12" t="s">
        <v>41</v>
      </c>
    </row>
    <row r="744" spans="1:14">
      <c r="A744" s="7">
        <v>44088</v>
      </c>
      <c r="B744" s="116" t="s">
        <v>14</v>
      </c>
      <c r="C744" s="117" t="str">
        <f>VLOOKUP(A744,[1]Table!A:B,2,FALSE)</f>
        <v>P1 W3</v>
      </c>
      <c r="D744" s="117" t="str">
        <f>VLOOKUP(A744,[1]Table!A:D,4,FALSE)</f>
        <v>Period 1</v>
      </c>
      <c r="E744" s="116" t="s">
        <v>39</v>
      </c>
      <c r="F744" s="9">
        <v>0.91666666666666663</v>
      </c>
      <c r="G744" s="37">
        <v>0.17430555555555555</v>
      </c>
      <c r="H744" s="37">
        <v>0.21041666666666667</v>
      </c>
      <c r="I744" s="37">
        <v>0.25208333333333333</v>
      </c>
      <c r="J744" s="11">
        <f t="shared" si="6"/>
        <v>483.00000000000006</v>
      </c>
      <c r="L744" s="116" t="s">
        <v>17</v>
      </c>
      <c r="M744" s="12" t="s">
        <v>246</v>
      </c>
      <c r="N744" s="12" t="s">
        <v>84</v>
      </c>
    </row>
    <row r="745" spans="1:14">
      <c r="A745" s="7">
        <v>44089</v>
      </c>
      <c r="B745" s="116" t="s">
        <v>17</v>
      </c>
      <c r="C745" s="117" t="str">
        <f>VLOOKUP(A745,[1]Table!A:B,2,FALSE)</f>
        <v>P1 W3</v>
      </c>
      <c r="D745" s="117" t="str">
        <f>VLOOKUP(A745,[1]Table!A:D,4,FALSE)</f>
        <v>Period 1</v>
      </c>
      <c r="E745" s="116" t="s">
        <v>39</v>
      </c>
      <c r="F745" s="9">
        <v>0.91666666666666663</v>
      </c>
      <c r="G745" s="37">
        <v>0.12222222222222222</v>
      </c>
      <c r="H745" s="37">
        <v>0.14305555555555555</v>
      </c>
      <c r="I745" s="37">
        <v>0.23541666666666666</v>
      </c>
      <c r="J745" s="11">
        <f t="shared" si="6"/>
        <v>459.00000000000011</v>
      </c>
      <c r="L745" s="116" t="s">
        <v>21</v>
      </c>
    </row>
    <row r="746" spans="1:14">
      <c r="A746" s="7">
        <v>44090</v>
      </c>
      <c r="B746" s="116" t="s">
        <v>21</v>
      </c>
      <c r="C746" s="117" t="str">
        <f>VLOOKUP(A746,[1]Table!A:B,2,FALSE)</f>
        <v>P1 W3</v>
      </c>
      <c r="D746" s="117" t="str">
        <f>VLOOKUP(A746,[1]Table!A:D,4,FALSE)</f>
        <v>Period 1</v>
      </c>
      <c r="E746" s="116" t="s">
        <v>39</v>
      </c>
      <c r="F746" s="9">
        <v>0.91666666666666663</v>
      </c>
      <c r="G746" s="37">
        <v>0.12222222222222222</v>
      </c>
      <c r="H746" s="37">
        <v>0.14374999999999999</v>
      </c>
      <c r="I746" s="37">
        <v>0.24583333333333332</v>
      </c>
      <c r="J746" s="11">
        <f t="shared" si="6"/>
        <v>474.00000000000006</v>
      </c>
      <c r="L746" s="116" t="s">
        <v>23</v>
      </c>
    </row>
    <row r="747" spans="1:14">
      <c r="A747" s="7">
        <v>44091</v>
      </c>
      <c r="B747" s="116" t="s">
        <v>23</v>
      </c>
      <c r="C747" s="117" t="str">
        <f>VLOOKUP(A747,[1]Table!A:B,2,FALSE)</f>
        <v>P1 W3</v>
      </c>
      <c r="D747" s="117" t="str">
        <f>VLOOKUP(A747,[1]Table!A:D,4,FALSE)</f>
        <v>Period 1</v>
      </c>
      <c r="E747" s="116" t="s">
        <v>39</v>
      </c>
      <c r="F747" s="9">
        <v>0.91666666666666663</v>
      </c>
      <c r="G747" s="37">
        <v>0.11458333333333333</v>
      </c>
      <c r="H747" s="37">
        <v>0.13125000000000001</v>
      </c>
      <c r="I747" s="37">
        <v>0.27708333333333335</v>
      </c>
      <c r="J747" s="11">
        <f t="shared" si="6"/>
        <v>519.00000000000011</v>
      </c>
      <c r="L747" s="116" t="s">
        <v>25</v>
      </c>
      <c r="M747" s="118" t="s">
        <v>247</v>
      </c>
      <c r="N747" s="12" t="s">
        <v>117</v>
      </c>
    </row>
    <row r="748" spans="1:14">
      <c r="A748" s="7">
        <v>44092</v>
      </c>
      <c r="B748" s="116" t="s">
        <v>25</v>
      </c>
      <c r="C748" s="117" t="str">
        <f>VLOOKUP(A748,[1]Table!A:B,2,FALSE)</f>
        <v>P1 W3</v>
      </c>
      <c r="D748" s="117" t="str">
        <f>VLOOKUP(A748,[1]Table!A:D,4,FALSE)</f>
        <v>Period 1</v>
      </c>
      <c r="E748" s="116" t="s">
        <v>39</v>
      </c>
      <c r="F748" s="9">
        <v>0.91666666666666663</v>
      </c>
      <c r="G748" s="37">
        <v>0.12638888888888888</v>
      </c>
      <c r="H748" s="37">
        <v>0.1451388888888889</v>
      </c>
      <c r="I748" s="37">
        <v>0.24722222222222223</v>
      </c>
      <c r="J748" s="11">
        <f t="shared" si="6"/>
        <v>476.00000000000006</v>
      </c>
      <c r="L748" s="116" t="s">
        <v>29</v>
      </c>
    </row>
    <row r="749" spans="1:14">
      <c r="A749" s="7">
        <v>44093</v>
      </c>
      <c r="B749" s="116" t="s">
        <v>29</v>
      </c>
      <c r="C749" s="117" t="str">
        <f>VLOOKUP(A749,[1]Table!A:B,2,FALSE)</f>
        <v>P1 W3</v>
      </c>
      <c r="D749" s="117" t="str">
        <f>VLOOKUP(A749,[1]Table!A:D,4,FALSE)</f>
        <v>Period 1</v>
      </c>
      <c r="E749" s="116" t="s">
        <v>39</v>
      </c>
      <c r="F749" s="9">
        <v>0.91666666666666663</v>
      </c>
      <c r="G749" s="37">
        <v>0.11458333333333333</v>
      </c>
      <c r="H749" s="37">
        <v>0.21319444444444444</v>
      </c>
      <c r="I749" s="37">
        <v>0.35069444444444442</v>
      </c>
      <c r="J749" s="11">
        <f t="shared" si="6"/>
        <v>625.00000000000011</v>
      </c>
      <c r="L749" s="116" t="s">
        <v>31</v>
      </c>
      <c r="M749" s="12" t="s">
        <v>248</v>
      </c>
      <c r="N749" s="12" t="s">
        <v>249</v>
      </c>
    </row>
    <row r="750" spans="1:14">
      <c r="A750" s="7">
        <v>44094</v>
      </c>
      <c r="B750" s="116" t="s">
        <v>31</v>
      </c>
      <c r="C750" s="117" t="str">
        <f>VLOOKUP(A750,[1]Table!A:B,2,FALSE)</f>
        <v>P1 W3</v>
      </c>
      <c r="D750" s="117" t="str">
        <f>VLOOKUP(A750,[1]Table!A:D,4,FALSE)</f>
        <v>Period 1</v>
      </c>
      <c r="E750" s="116" t="s">
        <v>39</v>
      </c>
      <c r="F750" s="9">
        <v>0.91666666666666663</v>
      </c>
      <c r="G750" s="37">
        <v>0.15625</v>
      </c>
      <c r="H750" s="37">
        <v>0.19236111111111112</v>
      </c>
      <c r="I750" s="37">
        <v>0.25</v>
      </c>
      <c r="J750" s="11">
        <f t="shared" si="6"/>
        <v>480</v>
      </c>
      <c r="L750" s="116" t="s">
        <v>14</v>
      </c>
    </row>
    <row r="751" spans="1:14">
      <c r="A751" s="7">
        <v>44095</v>
      </c>
      <c r="B751" s="116" t="s">
        <v>14</v>
      </c>
      <c r="C751" s="117" t="str">
        <f>VLOOKUP(A751,[1]Table!A:B,2,FALSE)</f>
        <v>P1 W4</v>
      </c>
      <c r="D751" s="117" t="str">
        <f>VLOOKUP(A751,[1]Table!A:D,4,FALSE)</f>
        <v>Period 1</v>
      </c>
      <c r="E751" s="116" t="s">
        <v>47</v>
      </c>
      <c r="F751" s="9">
        <v>0.91666666666666663</v>
      </c>
      <c r="G751" s="37">
        <v>0.15</v>
      </c>
      <c r="H751" s="37">
        <v>0.18611111111111112</v>
      </c>
      <c r="I751" s="37">
        <v>0.23402777777777778</v>
      </c>
      <c r="J751" s="11">
        <f t="shared" si="6"/>
        <v>457.00000000000011</v>
      </c>
      <c r="L751" s="116" t="s">
        <v>17</v>
      </c>
    </row>
    <row r="752" spans="1:14">
      <c r="A752" s="7">
        <v>44096</v>
      </c>
      <c r="B752" s="116" t="s">
        <v>17</v>
      </c>
      <c r="C752" s="117" t="str">
        <f>VLOOKUP(A752,[1]Table!A:B,2,FALSE)</f>
        <v>P1 W4</v>
      </c>
      <c r="D752" s="117" t="str">
        <f>VLOOKUP(A752,[1]Table!A:D,4,FALSE)</f>
        <v>Period 1</v>
      </c>
      <c r="E752" s="116" t="s">
        <v>47</v>
      </c>
      <c r="F752" s="9">
        <v>0.91666666666666663</v>
      </c>
      <c r="G752" s="37">
        <v>0.12847222222222221</v>
      </c>
      <c r="H752" s="37">
        <v>0.16458333333333333</v>
      </c>
      <c r="I752" s="37">
        <v>0.27430555555555558</v>
      </c>
      <c r="J752" s="11">
        <f t="shared" si="6"/>
        <v>515.00000000000011</v>
      </c>
      <c r="L752" s="116" t="s">
        <v>21</v>
      </c>
      <c r="M752" s="119" t="s">
        <v>250</v>
      </c>
      <c r="N752" s="12" t="s">
        <v>117</v>
      </c>
    </row>
    <row r="753" spans="1:14">
      <c r="A753" s="7">
        <v>44097</v>
      </c>
      <c r="B753" s="116" t="s">
        <v>21</v>
      </c>
      <c r="C753" s="117" t="str">
        <f>VLOOKUP(A753,[1]Table!A:B,2,FALSE)</f>
        <v>P1 W4</v>
      </c>
      <c r="D753" s="117" t="str">
        <f>VLOOKUP(A753,[1]Table!A:D,4,FALSE)</f>
        <v>Period 1</v>
      </c>
      <c r="E753" s="116" t="s">
        <v>47</v>
      </c>
      <c r="F753" s="9">
        <v>0.91666666666666663</v>
      </c>
      <c r="G753" s="37">
        <v>0.15208333333333332</v>
      </c>
      <c r="H753" s="37">
        <v>0.18819444444444444</v>
      </c>
      <c r="I753" s="37">
        <v>0.27638888888888891</v>
      </c>
      <c r="J753" s="11">
        <f t="shared" si="6"/>
        <v>518.00000000000011</v>
      </c>
      <c r="L753" s="116" t="s">
        <v>23</v>
      </c>
    </row>
    <row r="754" spans="1:14">
      <c r="A754" s="7">
        <v>44098</v>
      </c>
      <c r="B754" s="116" t="s">
        <v>23</v>
      </c>
      <c r="C754" s="117" t="str">
        <f>VLOOKUP(A754,[1]Table!A:B,2,FALSE)</f>
        <v>P1 W4</v>
      </c>
      <c r="D754" s="117" t="str">
        <f>VLOOKUP(A754,[1]Table!A:D,4,FALSE)</f>
        <v>Period 1</v>
      </c>
      <c r="E754" s="116" t="s">
        <v>47</v>
      </c>
      <c r="F754" s="9">
        <v>0.91666666666666663</v>
      </c>
      <c r="G754" s="37">
        <v>0.11666666666666667</v>
      </c>
      <c r="H754" s="37">
        <v>0.20347222222222222</v>
      </c>
      <c r="I754" s="37">
        <v>0.27083333333333331</v>
      </c>
      <c r="J754" s="11">
        <f t="shared" si="6"/>
        <v>510.00000000000011</v>
      </c>
      <c r="K754" s="12" t="s">
        <v>166</v>
      </c>
      <c r="L754" s="116" t="s">
        <v>25</v>
      </c>
      <c r="M754" s="12" t="s">
        <v>251</v>
      </c>
      <c r="N754" s="12" t="s">
        <v>133</v>
      </c>
    </row>
    <row r="755" spans="1:14">
      <c r="A755" s="7">
        <v>44099</v>
      </c>
      <c r="B755" s="116" t="s">
        <v>25</v>
      </c>
      <c r="C755" s="117" t="str">
        <f>VLOOKUP(A755,[1]Table!A:B,2,FALSE)</f>
        <v>P1 W4</v>
      </c>
      <c r="D755" s="117" t="str">
        <f>VLOOKUP(A755,[1]Table!A:D,4,FALSE)</f>
        <v>Period 1</v>
      </c>
      <c r="E755" s="116" t="s">
        <v>47</v>
      </c>
      <c r="F755" s="9">
        <v>0.91666666666666663</v>
      </c>
      <c r="G755" s="37">
        <v>0.14305555555555555</v>
      </c>
      <c r="H755" s="37">
        <v>0.2013888888888889</v>
      </c>
      <c r="I755" s="37">
        <v>0.29652777777777778</v>
      </c>
      <c r="J755" s="11">
        <f t="shared" si="6"/>
        <v>547.00000000000011</v>
      </c>
      <c r="K755" s="12" t="s">
        <v>166</v>
      </c>
      <c r="L755" s="116" t="s">
        <v>29</v>
      </c>
      <c r="M755" s="120" t="s">
        <v>252</v>
      </c>
      <c r="N755" s="12" t="s">
        <v>133</v>
      </c>
    </row>
    <row r="756" spans="1:14">
      <c r="A756" s="7">
        <v>44100</v>
      </c>
      <c r="B756" s="116" t="s">
        <v>29</v>
      </c>
      <c r="C756" s="117" t="str">
        <f>VLOOKUP(A756,[1]Table!A:B,2,FALSE)</f>
        <v>P1 W4</v>
      </c>
      <c r="D756" s="117" t="str">
        <f>VLOOKUP(A756,[1]Table!A:D,4,FALSE)</f>
        <v>Period 1</v>
      </c>
      <c r="E756" s="116" t="s">
        <v>47</v>
      </c>
      <c r="F756" s="9">
        <v>0.91666666666666663</v>
      </c>
      <c r="G756" s="37">
        <v>0.15972222222222221</v>
      </c>
      <c r="H756" s="37">
        <v>0.1763888888888889</v>
      </c>
      <c r="I756" s="37">
        <v>0.5083333333333333</v>
      </c>
      <c r="J756" s="11">
        <f t="shared" si="6"/>
        <v>852</v>
      </c>
      <c r="L756" s="116" t="s">
        <v>31</v>
      </c>
      <c r="M756" s="121" t="s">
        <v>251</v>
      </c>
      <c r="N756" s="12" t="s">
        <v>133</v>
      </c>
    </row>
    <row r="757" spans="1:14">
      <c r="A757" s="7">
        <v>44101</v>
      </c>
      <c r="B757" s="116" t="s">
        <v>31</v>
      </c>
      <c r="C757" s="117" t="str">
        <f>VLOOKUP(A757,[1]Table!A:B,2,FALSE)</f>
        <v>P1 W4</v>
      </c>
      <c r="D757" s="117" t="str">
        <f>VLOOKUP(A757,[1]Table!A:D,4,FALSE)</f>
        <v>Period 1</v>
      </c>
      <c r="E757" s="116" t="s">
        <v>47</v>
      </c>
      <c r="F757" s="9">
        <v>0.91666666666666663</v>
      </c>
      <c r="G757" s="37">
        <v>0.19583333333333333</v>
      </c>
      <c r="H757" s="37">
        <v>0.2361111111111111</v>
      </c>
      <c r="I757" s="37">
        <v>0.28541666666666665</v>
      </c>
      <c r="J757" s="11">
        <f t="shared" si="6"/>
        <v>531.00000000000011</v>
      </c>
      <c r="L757" s="116" t="s">
        <v>14</v>
      </c>
      <c r="M757" s="42" t="s">
        <v>253</v>
      </c>
      <c r="N757" s="12" t="s">
        <v>254</v>
      </c>
    </row>
    <row r="758" spans="1:14">
      <c r="A758" s="7">
        <v>44102</v>
      </c>
      <c r="B758" s="116" t="s">
        <v>14</v>
      </c>
      <c r="C758" s="117" t="str">
        <f>VLOOKUP(A758,[1]Table!A:B,2,FALSE)</f>
        <v>P2 W1</v>
      </c>
      <c r="D758" s="117" t="str">
        <f>VLOOKUP(A758,[1]Table!A:D,4,FALSE)</f>
        <v>Period 2</v>
      </c>
      <c r="E758" s="116" t="s">
        <v>15</v>
      </c>
      <c r="F758" s="9">
        <v>0.91666666666666663</v>
      </c>
      <c r="G758" s="37">
        <v>0.20902777777777778</v>
      </c>
      <c r="H758" s="37">
        <v>0.24513888888888888</v>
      </c>
      <c r="I758" s="37">
        <v>0.29722222222222222</v>
      </c>
      <c r="J758" s="11">
        <f t="shared" si="6"/>
        <v>548</v>
      </c>
      <c r="L758" s="116" t="s">
        <v>17</v>
      </c>
      <c r="M758" s="118" t="s">
        <v>255</v>
      </c>
      <c r="N758" s="12" t="s">
        <v>84</v>
      </c>
    </row>
  </sheetData>
  <autoFilter ref="A1:N758" xr:uid="{AB34997D-49DA-4540-AB1F-A8E8F9030F19}"/>
  <conditionalFormatting sqref="N101 N143">
    <cfRule type="containsText" dxfId="14" priority="15" operator="containsText" text="RESOLVED">
      <formula>NOT(ISERROR(SEARCH(("RESOLVED"),(N101))))</formula>
    </cfRule>
  </conditionalFormatting>
  <conditionalFormatting sqref="N101 N143">
    <cfRule type="containsText" dxfId="13" priority="16" operator="containsText" text="ON GOING ISSUE">
      <formula>NOT(ISERROR(SEARCH(("ON GOING ISSUE"),(N101))))</formula>
    </cfRule>
  </conditionalFormatting>
  <conditionalFormatting sqref="G2:G77 G84:G365">
    <cfRule type="cellIs" dxfId="12" priority="17" operator="greaterThan">
      <formula>"4:00:00 AM"</formula>
    </cfRule>
  </conditionalFormatting>
  <conditionalFormatting sqref="H2:H77 H84:H365">
    <cfRule type="cellIs" dxfId="11" priority="18" operator="greaterThan">
      <formula>"5:00:00 AM"</formula>
    </cfRule>
  </conditionalFormatting>
  <conditionalFormatting sqref="I1:I365">
    <cfRule type="cellIs" dxfId="10" priority="19" operator="lessThanOrEqual">
      <formula>"6:00:59"</formula>
    </cfRule>
  </conditionalFormatting>
  <conditionalFormatting sqref="I1:I365">
    <cfRule type="cellIs" dxfId="9" priority="20" operator="greaterThanOrEqual">
      <formula>"6:30:59 AM"</formula>
    </cfRule>
  </conditionalFormatting>
  <conditionalFormatting sqref="N465 N507">
    <cfRule type="containsText" dxfId="8" priority="5" operator="containsText" text="RESOLVED">
      <formula>NOT(ISERROR(SEARCH(("RESOLVED"),(N465))))</formula>
    </cfRule>
  </conditionalFormatting>
  <conditionalFormatting sqref="N465 N507">
    <cfRule type="containsText" dxfId="7" priority="6" operator="containsText" text="ON GOING ISSUE">
      <formula>NOT(ISERROR(SEARCH(("ON GOING ISSUE"),(N465))))</formula>
    </cfRule>
  </conditionalFormatting>
  <conditionalFormatting sqref="G366:G443 G448:G729">
    <cfRule type="cellIs" dxfId="6" priority="7" operator="greaterThan">
      <formula>"4:00:00 AM"</formula>
    </cfRule>
  </conditionalFormatting>
  <conditionalFormatting sqref="I366:I729">
    <cfRule type="cellIs" dxfId="5" priority="8" operator="lessThanOrEqual">
      <formula>"6:00:59"</formula>
    </cfRule>
  </conditionalFormatting>
  <conditionalFormatting sqref="I366:I729">
    <cfRule type="cellIs" dxfId="4" priority="9" operator="greaterThanOrEqual">
      <formula>"6:30:59 AM"</formula>
    </cfRule>
  </conditionalFormatting>
  <conditionalFormatting sqref="I730:I758">
    <cfRule type="cellIs" dxfId="3" priority="1" operator="lessThanOrEqual">
      <formula>"6:00:59 AM"</formula>
    </cfRule>
  </conditionalFormatting>
  <conditionalFormatting sqref="I730:I758">
    <cfRule type="cellIs" dxfId="2" priority="2" operator="greaterThanOrEqual">
      <formula>"6:30:59 AM"</formula>
    </cfRule>
  </conditionalFormatting>
  <conditionalFormatting sqref="H730:H758">
    <cfRule type="cellIs" dxfId="1" priority="3" operator="greaterThan">
      <formula>"5:30:00 AM"</formula>
    </cfRule>
  </conditionalFormatting>
  <conditionalFormatting sqref="G730:G758">
    <cfRule type="cellIs" dxfId="0" priority="4" operator="greaterThan">
      <formula>"4:00 AM"</formula>
    </cfRule>
  </conditionalFormatting>
  <hyperlinks>
    <hyperlink ref="M118" r:id="rId1" xr:uid="{348FF57C-1DD8-4864-AF5F-7CE28B2F1AE3}"/>
    <hyperlink ref="M120" r:id="rId2" xr:uid="{02F89E95-6EF6-472C-9EF3-BCD6CF8AB173}"/>
    <hyperlink ref="M143" r:id="rId3" xr:uid="{750DD7DC-8139-4CD0-A622-AD211BADB982}"/>
    <hyperlink ref="M146" r:id="rId4" xr:uid="{03EAE6A6-186E-4B90-A50B-05264778D1B7}"/>
    <hyperlink ref="M222" r:id="rId5" xr:uid="{CE87B8D3-DEF6-4794-8D6D-7B81943AD7A4}"/>
    <hyperlink ref="M321" r:id="rId6" xr:uid="{5FB42A36-3BBA-4DBA-931C-E8917A76A70F}"/>
    <hyperlink ref="M323" r:id="rId7" xr:uid="{6968A391-B324-428B-9DD3-08DC0F1701FC}"/>
    <hyperlink ref="M352" r:id="rId8" xr:uid="{B28B9D10-683F-4F32-AE68-38B68741F400}"/>
    <hyperlink ref="M391" r:id="rId9" xr:uid="{09EF97EB-E5AB-414B-AC35-8D920B2B00D1}"/>
    <hyperlink ref="M757" r:id="rId10" xr:uid="{D8C33816-1DCE-4858-B607-C49B9419B922}"/>
  </hyperlinks>
  <pageMargins left="0.7" right="0.7" top="0.75" bottom="0.75" header="0.3" footer="0.3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</dc:creator>
  <cp:lastModifiedBy>GHOST</cp:lastModifiedBy>
  <dcterms:created xsi:type="dcterms:W3CDTF">2020-10-02T11:59:01Z</dcterms:created>
  <dcterms:modified xsi:type="dcterms:W3CDTF">2020-10-06T06:49:50Z</dcterms:modified>
</cp:coreProperties>
</file>