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" sheetId="1" r:id="rId4"/>
    <sheet state="visible" name="Model" sheetId="2" r:id="rId5"/>
  </sheets>
  <definedNames/>
  <calcPr/>
</workbook>
</file>

<file path=xl/sharedStrings.xml><?xml version="1.0" encoding="utf-8"?>
<sst xmlns="http://schemas.openxmlformats.org/spreadsheetml/2006/main" count="26" uniqueCount="24">
  <si>
    <t>Parameter</t>
  </si>
  <si>
    <t>Solar</t>
  </si>
  <si>
    <t>Wind</t>
  </si>
  <si>
    <t>CapEx ($/kW)</t>
  </si>
  <si>
    <t>OpEx ($/kW-yr)</t>
  </si>
  <si>
    <t>Capacity Factor</t>
  </si>
  <si>
    <t>Lifetime (yrs)</t>
  </si>
  <si>
    <t>Discount Rate</t>
  </si>
  <si>
    <t>Power price ($/MWh)</t>
  </si>
  <si>
    <t>Year</t>
  </si>
  <si>
    <t>Net CF Solar</t>
  </si>
  <si>
    <t>Net CF Wind</t>
  </si>
  <si>
    <t>Cum CF S</t>
  </si>
  <si>
    <t>Cum CF W</t>
  </si>
  <si>
    <t>Disc Cost S</t>
  </si>
  <si>
    <t>Disc Energy S</t>
  </si>
  <si>
    <t>Disc Cost W</t>
  </si>
  <si>
    <t>Disc Energy W</t>
  </si>
  <si>
    <t>Metrics Summary</t>
  </si>
  <si>
    <t>Disc LCOE ($/MWh)</t>
  </si>
  <si>
    <t>LCOE ($/MWh)</t>
  </si>
  <si>
    <t>NPV</t>
  </si>
  <si>
    <t>IRR</t>
  </si>
  <si>
    <t>Payback (years)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</si>
</sst>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2" fontId="4" numFmtId="4" xfId="0" applyFont="1" applyNumberFormat="1"/>
    <xf borderId="0" fillId="3" fontId="4" numFmtId="4" xfId="0" applyFont="1" applyNumberFormat="1"/>
    <xf borderId="0" fillId="0" fontId="2" numFmtId="0" xfId="0" applyAlignment="1" applyFont="1">
      <alignment readingOrder="0"/>
    </xf>
    <xf borderId="0" fillId="0" fontId="1" numFmtId="4" xfId="0" applyFont="1" applyNumberForma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4" numFmtId="9" xfId="0" applyFont="1" applyNumberFormat="1"/>
    <xf borderId="0" fillId="0" fontId="1" numFmtId="9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6.25"/>
    <col customWidth="1" min="3" max="3" width="19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3</v>
      </c>
      <c r="B2" s="1">
        <v>1200.0</v>
      </c>
      <c r="C2" s="1">
        <v>1400.0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4</v>
      </c>
      <c r="B3" s="1">
        <v>20.0</v>
      </c>
      <c r="C3" s="1">
        <v>25.0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 t="s">
        <v>5</v>
      </c>
      <c r="B4" s="1">
        <v>0.2</v>
      </c>
      <c r="C4" s="1">
        <v>0.35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 t="s">
        <v>6</v>
      </c>
      <c r="B5" s="1">
        <v>25.0</v>
      </c>
      <c r="C5" s="1">
        <v>25.0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 t="s">
        <v>7</v>
      </c>
      <c r="B6" s="3">
        <v>0.08</v>
      </c>
      <c r="C6" s="3">
        <v>0.08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 t="s">
        <v>8</v>
      </c>
      <c r="B7" s="1">
        <v>50.0</v>
      </c>
      <c r="C7" s="1">
        <v>50.0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4"/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5"/>
      <c r="B13" s="5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6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8" t="s">
        <v>14</v>
      </c>
      <c r="G1" s="8" t="s">
        <v>15</v>
      </c>
      <c r="H1" s="8" t="s">
        <v>16</v>
      </c>
      <c r="I1" s="8" t="s">
        <v>17</v>
      </c>
    </row>
    <row r="2">
      <c r="A2" s="6">
        <v>0.0</v>
      </c>
      <c r="B2" s="9">
        <f>-Inputs!$B$2*1000 </f>
        <v>-1200000</v>
      </c>
      <c r="C2" s="9">
        <f>-Inputs!$C$2*1000</f>
        <v>-1400000</v>
      </c>
      <c r="D2" s="9">
        <f t="shared" ref="D2:E2" si="1">B2</f>
        <v>-1200000</v>
      </c>
      <c r="E2" s="9">
        <f t="shared" si="1"/>
        <v>-1400000</v>
      </c>
      <c r="F2" s="10">
        <f>Inputs!$B$2*1000  </f>
        <v>1200000</v>
      </c>
      <c r="G2" s="10">
        <f>0</f>
        <v>0</v>
      </c>
      <c r="H2" s="10">
        <f>Inputs!$C$2*1000  </f>
        <v>1400000</v>
      </c>
      <c r="I2" s="10">
        <f>0</f>
        <v>0</v>
      </c>
    </row>
    <row r="3">
      <c r="A3" s="6">
        <v>1.0</v>
      </c>
      <c r="B3" s="9">
        <f>Inputs!$B$7 * Inputs!$B$4 * 8760 * 1
 - Inputs!$B$3 * 1000</f>
        <v>67600</v>
      </c>
      <c r="C3" s="9">
        <f>Inputs!$C$7 * Inputs!$C$4 * 8760 * 1
 - Inputs!$C$3 * 1000</f>
        <v>128300</v>
      </c>
      <c r="D3" s="9">
        <f t="shared" ref="D3:E3" si="2">D2 + B3</f>
        <v>-1132400</v>
      </c>
      <c r="E3" s="9">
        <f t="shared" si="2"/>
        <v>-1271700</v>
      </c>
      <c r="F3" s="10">
        <f>Inputs!$B$3*1000 / POWER(1+Inputs!$B$6, A3)</f>
        <v>18518.51852</v>
      </c>
      <c r="G3" s="10">
        <f>Inputs!$B$4*8760 / POWER(1+Inputs!$B$6, A3)</f>
        <v>1622.222222</v>
      </c>
      <c r="H3" s="10">
        <f>Inputs!$C$3*1000 / POWER(1+Inputs!$C$6, A3)</f>
        <v>23148.14815</v>
      </c>
      <c r="I3" s="10">
        <f>(Inputs!$C$4*8760) / POWER(1+Inputs!$C$6, A3)</f>
        <v>2838.888889</v>
      </c>
    </row>
    <row r="4">
      <c r="A4" s="6">
        <v>2.0</v>
      </c>
      <c r="B4" s="9">
        <f>Inputs!$B$7 * Inputs!$B$4 * 8760 * 1
 - Inputs!$B$3 * 1000</f>
        <v>67600</v>
      </c>
      <c r="C4" s="9">
        <f>Inputs!$C$7 * Inputs!$C$4 * 8760 * 1
 - Inputs!$C$3 * 1000</f>
        <v>128300</v>
      </c>
      <c r="D4" s="9">
        <f t="shared" ref="D4:E4" si="3">D3 + B4</f>
        <v>-1064800</v>
      </c>
      <c r="E4" s="9">
        <f t="shared" si="3"/>
        <v>-1143400</v>
      </c>
      <c r="F4" s="10">
        <f>Inputs!$B$3*1000 / POWER(1+Inputs!$B$6, A4)</f>
        <v>17146.77641</v>
      </c>
      <c r="G4" s="10">
        <f>Inputs!$B$4*8760 / POWER(1+Inputs!$B$6, A4)</f>
        <v>1502.057613</v>
      </c>
      <c r="H4" s="10">
        <f>Inputs!$C$3*1000 / POWER(1+Inputs!$C$6, A4)</f>
        <v>21433.47051</v>
      </c>
      <c r="I4" s="10">
        <f>(Inputs!$C$4*8760) / POWER(1+Inputs!$C$6, A4)</f>
        <v>2628.600823</v>
      </c>
    </row>
    <row r="5">
      <c r="A5" s="6">
        <v>3.0</v>
      </c>
      <c r="B5" s="9">
        <f>Inputs!$B$7 * Inputs!$B$4 * 8760 * 1
 - Inputs!$B$3 * 1000</f>
        <v>67600</v>
      </c>
      <c r="C5" s="9">
        <f>Inputs!$C$7 * Inputs!$C$4 * 8760 * 1
 - Inputs!$C$3 * 1000</f>
        <v>128300</v>
      </c>
      <c r="D5" s="9">
        <f t="shared" ref="D5:E5" si="4">D4 + B5</f>
        <v>-997200</v>
      </c>
      <c r="E5" s="9">
        <f t="shared" si="4"/>
        <v>-1015100</v>
      </c>
      <c r="F5" s="10">
        <f>Inputs!$B$3*1000 / POWER(1+Inputs!$B$6, A5)</f>
        <v>15876.64482</v>
      </c>
      <c r="G5" s="10">
        <f>Inputs!$B$4*8760 / POWER(1+Inputs!$B$6, A5)</f>
        <v>1390.794086</v>
      </c>
      <c r="H5" s="10">
        <f>Inputs!$C$3*1000 / POWER(1+Inputs!$C$6, A5)</f>
        <v>19845.80603</v>
      </c>
      <c r="I5" s="10">
        <f>(Inputs!$C$4*8760) / POWER(1+Inputs!$C$6, A5)</f>
        <v>2433.889651</v>
      </c>
    </row>
    <row r="6">
      <c r="A6" s="6">
        <v>4.0</v>
      </c>
      <c r="B6" s="9">
        <f>Inputs!$B$7 * Inputs!$B$4 * 8760 * 1
 - Inputs!$B$3 * 1000</f>
        <v>67600</v>
      </c>
      <c r="C6" s="9">
        <f>Inputs!$C$7 * Inputs!$C$4 * 8760 * 1
 - Inputs!$C$3 * 1000</f>
        <v>128300</v>
      </c>
      <c r="D6" s="9">
        <f t="shared" ref="D6:E6" si="5">D5 + B6</f>
        <v>-929600</v>
      </c>
      <c r="E6" s="9">
        <f t="shared" si="5"/>
        <v>-886800</v>
      </c>
      <c r="F6" s="10">
        <f>Inputs!$B$3*1000 / POWER(1+Inputs!$B$6, A6)</f>
        <v>14700.59706</v>
      </c>
      <c r="G6" s="10">
        <f>Inputs!$B$4*8760 / POWER(1+Inputs!$B$6, A6)</f>
        <v>1287.772302</v>
      </c>
      <c r="H6" s="10">
        <f>Inputs!$C$3*1000 / POWER(1+Inputs!$C$6, A6)</f>
        <v>18375.74632</v>
      </c>
      <c r="I6" s="10">
        <f>(Inputs!$C$4*8760) / POWER(1+Inputs!$C$6, A6)</f>
        <v>2253.601529</v>
      </c>
    </row>
    <row r="7">
      <c r="A7" s="6">
        <v>5.0</v>
      </c>
      <c r="B7" s="9">
        <f>Inputs!$B$7 * Inputs!$B$4 * 8760 * 1
 - Inputs!$B$3 * 1000</f>
        <v>67600</v>
      </c>
      <c r="C7" s="9">
        <f>Inputs!$C$7 * Inputs!$C$4 * 8760 * 1
 - Inputs!$C$3 * 1000</f>
        <v>128300</v>
      </c>
      <c r="D7" s="9">
        <f t="shared" ref="D7:E7" si="6">D6 + B7</f>
        <v>-862000</v>
      </c>
      <c r="E7" s="9">
        <f t="shared" si="6"/>
        <v>-758500</v>
      </c>
      <c r="F7" s="10">
        <f>Inputs!$B$3*1000 / POWER(1+Inputs!$B$6, A7)</f>
        <v>13611.66394</v>
      </c>
      <c r="G7" s="10">
        <f>Inputs!$B$4*8760 / POWER(1+Inputs!$B$6, A7)</f>
        <v>1192.381761</v>
      </c>
      <c r="H7" s="10">
        <f>Inputs!$C$3*1000 / POWER(1+Inputs!$C$6, A7)</f>
        <v>17014.57993</v>
      </c>
      <c r="I7" s="10">
        <f>(Inputs!$C$4*8760) / POWER(1+Inputs!$C$6, A7)</f>
        <v>2086.668082</v>
      </c>
    </row>
    <row r="8">
      <c r="A8" s="6">
        <v>6.0</v>
      </c>
      <c r="B8" s="9">
        <f>Inputs!$B$7 * Inputs!$B$4 * 8760 * 1
 - Inputs!$B$3 * 1000</f>
        <v>67600</v>
      </c>
      <c r="C8" s="9">
        <f>Inputs!$C$7 * Inputs!$C$4 * 8760 * 1
 - Inputs!$C$3 * 1000</f>
        <v>128300</v>
      </c>
      <c r="D8" s="9">
        <f t="shared" ref="D8:E8" si="7">D7 + B8</f>
        <v>-794400</v>
      </c>
      <c r="E8" s="9">
        <f t="shared" si="7"/>
        <v>-630200</v>
      </c>
      <c r="F8" s="10">
        <f>Inputs!$B$3*1000 / POWER(1+Inputs!$B$6, A8)</f>
        <v>12603.39254</v>
      </c>
      <c r="G8" s="10">
        <f>Inputs!$B$4*8760 / POWER(1+Inputs!$B$6, A8)</f>
        <v>1104.057186</v>
      </c>
      <c r="H8" s="10">
        <f>Inputs!$C$3*1000 / POWER(1+Inputs!$C$6, A8)</f>
        <v>15754.24067</v>
      </c>
      <c r="I8" s="10">
        <f>(Inputs!$C$4*8760) / POWER(1+Inputs!$C$6, A8)</f>
        <v>1932.100076</v>
      </c>
    </row>
    <row r="9">
      <c r="A9" s="6">
        <v>7.0</v>
      </c>
      <c r="B9" s="9">
        <f>Inputs!$B$7 * Inputs!$B$4 * 8760 * 1
 - Inputs!$B$3 * 1000</f>
        <v>67600</v>
      </c>
      <c r="C9" s="9">
        <f>Inputs!$C$7 * Inputs!$C$4 * 8760 * 1
 - Inputs!$C$3 * 1000</f>
        <v>128300</v>
      </c>
      <c r="D9" s="9">
        <f t="shared" ref="D9:E9" si="8">D8 + B9</f>
        <v>-726800</v>
      </c>
      <c r="E9" s="9">
        <f t="shared" si="8"/>
        <v>-501900</v>
      </c>
      <c r="F9" s="10">
        <f>Inputs!$B$3*1000 / POWER(1+Inputs!$B$6, A9)</f>
        <v>11669.80791</v>
      </c>
      <c r="G9" s="10">
        <f>Inputs!$B$4*8760 / POWER(1+Inputs!$B$6, A9)</f>
        <v>1022.275172</v>
      </c>
      <c r="H9" s="10">
        <f>Inputs!$C$3*1000 / POWER(1+Inputs!$C$6, A9)</f>
        <v>14587.25988</v>
      </c>
      <c r="I9" s="10">
        <f>(Inputs!$C$4*8760) / POWER(1+Inputs!$C$6, A9)</f>
        <v>1788.981552</v>
      </c>
    </row>
    <row r="10">
      <c r="A10" s="6">
        <v>8.0</v>
      </c>
      <c r="B10" s="9">
        <f>Inputs!$B$7 * Inputs!$B$4 * 8760 * 1
 - Inputs!$B$3 * 1000</f>
        <v>67600</v>
      </c>
      <c r="C10" s="9">
        <f>Inputs!$C$7 * Inputs!$C$4 * 8760 * 1
 - Inputs!$C$3 * 1000</f>
        <v>128300</v>
      </c>
      <c r="D10" s="9">
        <f t="shared" ref="D10:E10" si="9">D9 + B10</f>
        <v>-659200</v>
      </c>
      <c r="E10" s="9">
        <f t="shared" si="9"/>
        <v>-373600</v>
      </c>
      <c r="F10" s="10">
        <f>Inputs!$B$3*1000 / POWER(1+Inputs!$B$6, A10)</f>
        <v>10805.37769</v>
      </c>
      <c r="G10" s="10">
        <f>Inputs!$B$4*8760 / POWER(1+Inputs!$B$6, A10)</f>
        <v>946.5510856</v>
      </c>
      <c r="H10" s="10">
        <f>Inputs!$C$3*1000 / POWER(1+Inputs!$C$6, A10)</f>
        <v>13506.72211</v>
      </c>
      <c r="I10" s="10">
        <f>(Inputs!$C$4*8760) / POWER(1+Inputs!$C$6, A10)</f>
        <v>1656.4644</v>
      </c>
    </row>
    <row r="11">
      <c r="A11" s="6">
        <v>9.0</v>
      </c>
      <c r="B11" s="9">
        <f>Inputs!$B$7 * Inputs!$B$4 * 8760 * 1
 - Inputs!$B$3 * 1000</f>
        <v>67600</v>
      </c>
      <c r="C11" s="9">
        <f>Inputs!$C$7 * Inputs!$C$4 * 8760 * 1
 - Inputs!$C$3 * 1000</f>
        <v>128300</v>
      </c>
      <c r="D11" s="9">
        <f t="shared" ref="D11:E11" si="10">D10 + B11</f>
        <v>-591600</v>
      </c>
      <c r="E11" s="9">
        <f t="shared" si="10"/>
        <v>-245300</v>
      </c>
      <c r="F11" s="10">
        <f>Inputs!$B$3*1000 / POWER(1+Inputs!$B$6, A11)</f>
        <v>10004.97934</v>
      </c>
      <c r="G11" s="10">
        <f>Inputs!$B$4*8760 / POWER(1+Inputs!$B$6, A11)</f>
        <v>876.4361904</v>
      </c>
      <c r="H11" s="10">
        <f>Inputs!$C$3*1000 / POWER(1+Inputs!$C$6, A11)</f>
        <v>12506.22418</v>
      </c>
      <c r="I11" s="10">
        <f>(Inputs!$C$4*8760) / POWER(1+Inputs!$C$6, A11)</f>
        <v>1533.763333</v>
      </c>
    </row>
    <row r="12">
      <c r="A12" s="6">
        <v>10.0</v>
      </c>
      <c r="B12" s="9">
        <f>Inputs!$B$7 * Inputs!$B$4 * 8760 * 1
 - Inputs!$B$3 * 1000</f>
        <v>67600</v>
      </c>
      <c r="C12" s="9">
        <f>Inputs!$C$7 * Inputs!$C$4 * 8760 * 1
 - Inputs!$C$3 * 1000</f>
        <v>128300</v>
      </c>
      <c r="D12" s="9">
        <f t="shared" ref="D12:E12" si="11">D11 + B12</f>
        <v>-524000</v>
      </c>
      <c r="E12" s="9">
        <f t="shared" si="11"/>
        <v>-117000</v>
      </c>
      <c r="F12" s="10">
        <f>Inputs!$B$3*1000 / POWER(1+Inputs!$B$6, A12)</f>
        <v>9263.869762</v>
      </c>
      <c r="G12" s="10">
        <f>Inputs!$B$4*8760 / POWER(1+Inputs!$B$6, A12)</f>
        <v>811.5149911</v>
      </c>
      <c r="H12" s="10">
        <f>Inputs!$C$3*1000 / POWER(1+Inputs!$C$6, A12)</f>
        <v>11579.8372</v>
      </c>
      <c r="I12" s="10">
        <f>(Inputs!$C$4*8760) / POWER(1+Inputs!$C$6, A12)</f>
        <v>1420.151234</v>
      </c>
    </row>
    <row r="13">
      <c r="A13" s="6">
        <v>11.0</v>
      </c>
      <c r="B13" s="9">
        <f>Inputs!$B$7 * Inputs!$B$4 * 8760 * 1
 - Inputs!$B$3 * 1000</f>
        <v>67600</v>
      </c>
      <c r="C13" s="9">
        <f>Inputs!$C$7 * Inputs!$C$4 * 8760 * 1
 - Inputs!$C$3 * 1000</f>
        <v>128300</v>
      </c>
      <c r="D13" s="9">
        <f t="shared" ref="D13:E13" si="12">D12 + B13</f>
        <v>-456400</v>
      </c>
      <c r="E13" s="9">
        <f t="shared" si="12"/>
        <v>11300</v>
      </c>
      <c r="F13" s="10">
        <f>Inputs!$B$3*1000 / POWER(1+Inputs!$B$6, A13)</f>
        <v>8577.657187</v>
      </c>
      <c r="G13" s="10">
        <f>Inputs!$B$4*8760 / POWER(1+Inputs!$B$6, A13)</f>
        <v>751.4027696</v>
      </c>
      <c r="H13" s="10">
        <f>Inputs!$C$3*1000 / POWER(1+Inputs!$C$6, A13)</f>
        <v>10722.07148</v>
      </c>
      <c r="I13" s="10">
        <f>(Inputs!$C$4*8760) / POWER(1+Inputs!$C$6, A13)</f>
        <v>1314.954847</v>
      </c>
    </row>
    <row r="14">
      <c r="A14" s="6">
        <v>12.0</v>
      </c>
      <c r="B14" s="9">
        <f>Inputs!$B$7 * Inputs!$B$4 * 8760 * 1
 - Inputs!$B$3 * 1000</f>
        <v>67600</v>
      </c>
      <c r="C14" s="9">
        <f>Inputs!$C$7 * Inputs!$C$4 * 8760 * 1
 - Inputs!$C$3 * 1000</f>
        <v>128300</v>
      </c>
      <c r="D14" s="9">
        <f t="shared" ref="D14:E14" si="13">D13 + B14</f>
        <v>-388800</v>
      </c>
      <c r="E14" s="9">
        <f t="shared" si="13"/>
        <v>139600</v>
      </c>
      <c r="F14" s="10">
        <f>Inputs!$B$3*1000 / POWER(1+Inputs!$B$6, A14)</f>
        <v>7942.275173</v>
      </c>
      <c r="G14" s="10">
        <f>Inputs!$B$4*8760 / POWER(1+Inputs!$B$6, A14)</f>
        <v>695.7433051</v>
      </c>
      <c r="H14" s="10">
        <f>Inputs!$C$3*1000 / POWER(1+Inputs!$C$6, A14)</f>
        <v>9927.843966</v>
      </c>
      <c r="I14" s="10">
        <f>(Inputs!$C$4*8760) / POWER(1+Inputs!$C$6, A14)</f>
        <v>1217.550784</v>
      </c>
    </row>
    <row r="15">
      <c r="A15" s="6">
        <v>13.0</v>
      </c>
      <c r="B15" s="9">
        <f>Inputs!$B$7 * Inputs!$B$4 * 8760 * 1
 - Inputs!$B$3 * 1000</f>
        <v>67600</v>
      </c>
      <c r="C15" s="9">
        <f>Inputs!$C$7 * Inputs!$C$4 * 8760 * 1
 - Inputs!$C$3 * 1000</f>
        <v>128300</v>
      </c>
      <c r="D15" s="9">
        <f t="shared" ref="D15:E15" si="14">D14 + B15</f>
        <v>-321200</v>
      </c>
      <c r="E15" s="9">
        <f t="shared" si="14"/>
        <v>267900</v>
      </c>
      <c r="F15" s="10">
        <f>Inputs!$B$3*1000 / POWER(1+Inputs!$B$6, A15)</f>
        <v>7353.958493</v>
      </c>
      <c r="G15" s="10">
        <f>Inputs!$B$4*8760 / POWER(1+Inputs!$B$6, A15)</f>
        <v>644.206764</v>
      </c>
      <c r="H15" s="10">
        <f>Inputs!$C$3*1000 / POWER(1+Inputs!$C$6, A15)</f>
        <v>9192.448117</v>
      </c>
      <c r="I15" s="10">
        <f>(Inputs!$C$4*8760) / POWER(1+Inputs!$C$6, A15)</f>
        <v>1127.361837</v>
      </c>
    </row>
    <row r="16">
      <c r="A16" s="6">
        <v>14.0</v>
      </c>
      <c r="B16" s="9">
        <f>Inputs!$B$7 * Inputs!$B$4 * 8760 * 1
 - Inputs!$B$3 * 1000</f>
        <v>67600</v>
      </c>
      <c r="C16" s="9">
        <f>Inputs!$C$7 * Inputs!$C$4 * 8760 * 1
 - Inputs!$C$3 * 1000</f>
        <v>128300</v>
      </c>
      <c r="D16" s="9">
        <f t="shared" ref="D16:E16" si="15">D15 + B16</f>
        <v>-253600</v>
      </c>
      <c r="E16" s="9">
        <f t="shared" si="15"/>
        <v>396200</v>
      </c>
      <c r="F16" s="10">
        <f>Inputs!$B$3*1000 / POWER(1+Inputs!$B$6, A16)</f>
        <v>6809.220827</v>
      </c>
      <c r="G16" s="10">
        <f>Inputs!$B$4*8760 / POWER(1+Inputs!$B$6, A16)</f>
        <v>596.4877445</v>
      </c>
      <c r="H16" s="10">
        <f>Inputs!$C$3*1000 / POWER(1+Inputs!$C$6, A16)</f>
        <v>8511.526034</v>
      </c>
      <c r="I16" s="10">
        <f>(Inputs!$C$4*8760) / POWER(1+Inputs!$C$6, A16)</f>
        <v>1043.853553</v>
      </c>
    </row>
    <row r="17">
      <c r="A17" s="6">
        <v>15.0</v>
      </c>
      <c r="B17" s="9">
        <f>Inputs!$B$7 * Inputs!$B$4 * 8760 * 1
 - Inputs!$B$3 * 1000</f>
        <v>67600</v>
      </c>
      <c r="C17" s="9">
        <f>Inputs!$C$7 * Inputs!$C$4 * 8760 * 1
 - Inputs!$C$3 * 1000</f>
        <v>128300</v>
      </c>
      <c r="D17" s="9">
        <f t="shared" ref="D17:E17" si="16">D16 + B17</f>
        <v>-186000</v>
      </c>
      <c r="E17" s="9">
        <f t="shared" si="16"/>
        <v>524500</v>
      </c>
      <c r="F17" s="10">
        <f>Inputs!$B$3*1000 / POWER(1+Inputs!$B$6, A17)</f>
        <v>6304.834099</v>
      </c>
      <c r="G17" s="10">
        <f>Inputs!$B$4*8760 / POWER(1+Inputs!$B$6, A17)</f>
        <v>552.3034671</v>
      </c>
      <c r="H17" s="10">
        <f>Inputs!$C$3*1000 / POWER(1+Inputs!$C$6, A17)</f>
        <v>7881.042624</v>
      </c>
      <c r="I17" s="10">
        <f>(Inputs!$C$4*8760) / POWER(1+Inputs!$C$6, A17)</f>
        <v>966.5310674</v>
      </c>
    </row>
    <row r="18">
      <c r="A18" s="6">
        <v>16.0</v>
      </c>
      <c r="B18" s="9">
        <f>Inputs!$B$7 * Inputs!$B$4 * 8760 * 1
 - Inputs!$B$3 * 1000</f>
        <v>67600</v>
      </c>
      <c r="C18" s="9">
        <f>Inputs!$C$7 * Inputs!$C$4 * 8760 * 1
 - Inputs!$C$3 * 1000</f>
        <v>128300</v>
      </c>
      <c r="D18" s="9">
        <f t="shared" ref="D18:E18" si="17">D17 + B18</f>
        <v>-118400</v>
      </c>
      <c r="E18" s="9">
        <f t="shared" si="17"/>
        <v>652800</v>
      </c>
      <c r="F18" s="10">
        <f>Inputs!$B$3*1000 / POWER(1+Inputs!$B$6, A18)</f>
        <v>5837.809351</v>
      </c>
      <c r="G18" s="10">
        <f>Inputs!$B$4*8760 / POWER(1+Inputs!$B$6, A18)</f>
        <v>511.3920992</v>
      </c>
      <c r="H18" s="10">
        <f>Inputs!$C$3*1000 / POWER(1+Inputs!$C$6, A18)</f>
        <v>7297.261689</v>
      </c>
      <c r="I18" s="10">
        <f>(Inputs!$C$4*8760) / POWER(1+Inputs!$C$6, A18)</f>
        <v>894.9361735</v>
      </c>
    </row>
    <row r="19">
      <c r="A19" s="6">
        <v>17.0</v>
      </c>
      <c r="B19" s="9">
        <f>Inputs!$B$7 * Inputs!$B$4 * 8760 * 1
 - Inputs!$B$3 * 1000</f>
        <v>67600</v>
      </c>
      <c r="C19" s="9">
        <f>Inputs!$C$7 * Inputs!$C$4 * 8760 * 1
 - Inputs!$C$3 * 1000</f>
        <v>128300</v>
      </c>
      <c r="D19" s="9">
        <f t="shared" ref="D19:E19" si="18">D18 + B19</f>
        <v>-50800</v>
      </c>
      <c r="E19" s="9">
        <f t="shared" si="18"/>
        <v>781100</v>
      </c>
      <c r="F19" s="10">
        <f>Inputs!$B$3*1000 / POWER(1+Inputs!$B$6, A19)</f>
        <v>5405.379029</v>
      </c>
      <c r="G19" s="10">
        <f>Inputs!$B$4*8760 / POWER(1+Inputs!$B$6, A19)</f>
        <v>473.5112029</v>
      </c>
      <c r="H19" s="10">
        <f>Inputs!$C$3*1000 / POWER(1+Inputs!$C$6, A19)</f>
        <v>6756.723786</v>
      </c>
      <c r="I19" s="10">
        <f>(Inputs!$C$4*8760) / POWER(1+Inputs!$C$6, A19)</f>
        <v>828.6446051</v>
      </c>
    </row>
    <row r="20">
      <c r="A20" s="6">
        <v>18.0</v>
      </c>
      <c r="B20" s="9">
        <f>Inputs!$B$7 * Inputs!$B$4 * 8760 * 1
 - Inputs!$B$3 * 1000</f>
        <v>67600</v>
      </c>
      <c r="C20" s="9">
        <f>Inputs!$C$7 * Inputs!$C$4 * 8760 * 1
 - Inputs!$C$3 * 1000</f>
        <v>128300</v>
      </c>
      <c r="D20" s="9">
        <f t="shared" ref="D20:E20" si="19">D19 + B20</f>
        <v>16800</v>
      </c>
      <c r="E20" s="9">
        <f t="shared" si="19"/>
        <v>909400</v>
      </c>
      <c r="F20" s="10">
        <f>Inputs!$B$3*1000 / POWER(1+Inputs!$B$6, A20)</f>
        <v>5004.980582</v>
      </c>
      <c r="G20" s="10">
        <f>Inputs!$B$4*8760 / POWER(1+Inputs!$B$6, A20)</f>
        <v>438.436299</v>
      </c>
      <c r="H20" s="10">
        <f>Inputs!$C$3*1000 / POWER(1+Inputs!$C$6, A20)</f>
        <v>6256.225728</v>
      </c>
      <c r="I20" s="10">
        <f>(Inputs!$C$4*8760) / POWER(1+Inputs!$C$6, A20)</f>
        <v>767.2635233</v>
      </c>
    </row>
    <row r="21">
      <c r="A21" s="6">
        <v>19.0</v>
      </c>
      <c r="B21" s="9">
        <f>Inputs!$B$7 * Inputs!$B$4 * 8760 * 1
 - Inputs!$B$3 * 1000</f>
        <v>67600</v>
      </c>
      <c r="C21" s="9">
        <f>Inputs!$C$7 * Inputs!$C$4 * 8760 * 1
 - Inputs!$C$3 * 1000</f>
        <v>128300</v>
      </c>
      <c r="D21" s="9">
        <f t="shared" ref="D21:E21" si="20">D20 + B21</f>
        <v>84400</v>
      </c>
      <c r="E21" s="9">
        <f t="shared" si="20"/>
        <v>1037700</v>
      </c>
      <c r="F21" s="10">
        <f>Inputs!$B$3*1000 / POWER(1+Inputs!$B$6, A21)</f>
        <v>4634.24128</v>
      </c>
      <c r="G21" s="10">
        <f>Inputs!$B$4*8760 / POWER(1+Inputs!$B$6, A21)</f>
        <v>405.9595361</v>
      </c>
      <c r="H21" s="10">
        <f>Inputs!$C$3*1000 / POWER(1+Inputs!$C$6, A21)</f>
        <v>5792.8016</v>
      </c>
      <c r="I21" s="10">
        <f>(Inputs!$C$4*8760) / POWER(1+Inputs!$C$6, A21)</f>
        <v>710.4291882</v>
      </c>
    </row>
    <row r="22">
      <c r="A22" s="6">
        <v>20.0</v>
      </c>
      <c r="B22" s="9">
        <f>Inputs!$B$7 * Inputs!$B$4 * 8760 * 1
 - Inputs!$B$3 * 1000</f>
        <v>67600</v>
      </c>
      <c r="C22" s="9">
        <f>Inputs!$C$7 * Inputs!$C$4 * 8760 * 1
 - Inputs!$C$3 * 1000</f>
        <v>128300</v>
      </c>
      <c r="D22" s="9">
        <f t="shared" ref="D22:E22" si="21">D21 + B22</f>
        <v>152000</v>
      </c>
      <c r="E22" s="9">
        <f t="shared" si="21"/>
        <v>1166000</v>
      </c>
      <c r="F22" s="10">
        <f>Inputs!$B$3*1000 / POWER(1+Inputs!$B$6, A22)</f>
        <v>4290.964148</v>
      </c>
      <c r="G22" s="10">
        <f>Inputs!$B$4*8760 / POWER(1+Inputs!$B$6, A22)</f>
        <v>375.8884594</v>
      </c>
      <c r="H22" s="10">
        <f>Inputs!$C$3*1000 / POWER(1+Inputs!$C$6, A22)</f>
        <v>5363.705185</v>
      </c>
      <c r="I22" s="10">
        <f>(Inputs!$C$4*8760) / POWER(1+Inputs!$C$6, A22)</f>
        <v>657.8048039</v>
      </c>
    </row>
    <row r="23">
      <c r="A23" s="6">
        <v>21.0</v>
      </c>
      <c r="B23" s="9">
        <f>Inputs!$B$7 * Inputs!$B$4 * 8760 * 1
 - Inputs!$B$3 * 1000</f>
        <v>67600</v>
      </c>
      <c r="C23" s="9">
        <f>Inputs!$C$7 * Inputs!$C$4 * 8760 * 1
 - Inputs!$C$3 * 1000</f>
        <v>128300</v>
      </c>
      <c r="D23" s="9">
        <f t="shared" ref="D23:E23" si="22">D22 + B23</f>
        <v>219600</v>
      </c>
      <c r="E23" s="9">
        <f t="shared" si="22"/>
        <v>1294300</v>
      </c>
      <c r="F23" s="10">
        <f>Inputs!$B$3*1000 / POWER(1+Inputs!$B$6, A23)</f>
        <v>3973.114952</v>
      </c>
      <c r="G23" s="10">
        <f>Inputs!$B$4*8760 / POWER(1+Inputs!$B$6, A23)</f>
        <v>348.0448698</v>
      </c>
      <c r="H23" s="10">
        <f>Inputs!$C$3*1000 / POWER(1+Inputs!$C$6, A23)</f>
        <v>4966.39369</v>
      </c>
      <c r="I23" s="10">
        <f>(Inputs!$C$4*8760) / POWER(1+Inputs!$C$6, A23)</f>
        <v>609.0785221</v>
      </c>
    </row>
    <row r="24">
      <c r="A24" s="6">
        <v>22.0</v>
      </c>
      <c r="B24" s="9">
        <f>Inputs!$B$7 * Inputs!$B$4 * 8760 * 1
 - Inputs!$B$3 * 1000</f>
        <v>67600</v>
      </c>
      <c r="C24" s="9">
        <f>Inputs!$C$7 * Inputs!$C$4 * 8760 * 1
 - Inputs!$C$3 * 1000</f>
        <v>128300</v>
      </c>
      <c r="D24" s="9">
        <f t="shared" ref="D24:E24" si="23">D23 + B24</f>
        <v>287200</v>
      </c>
      <c r="E24" s="9">
        <f t="shared" si="23"/>
        <v>1422600</v>
      </c>
      <c r="F24" s="10">
        <f>Inputs!$B$3*1000 / POWER(1+Inputs!$B$6, A24)</f>
        <v>3678.810141</v>
      </c>
      <c r="G24" s="10">
        <f>Inputs!$B$4*8760 / POWER(1+Inputs!$B$6, A24)</f>
        <v>322.2637683</v>
      </c>
      <c r="H24" s="10">
        <f>Inputs!$C$3*1000 / POWER(1+Inputs!$C$6, A24)</f>
        <v>4598.512676</v>
      </c>
      <c r="I24" s="10">
        <f>(Inputs!$C$4*8760) / POWER(1+Inputs!$C$6, A24)</f>
        <v>563.9615946</v>
      </c>
    </row>
    <row r="25">
      <c r="A25" s="6">
        <v>23.0</v>
      </c>
      <c r="B25" s="9">
        <f>Inputs!$B$7 * Inputs!$B$4 * 8760 * 1
 - Inputs!$B$3 * 1000</f>
        <v>67600</v>
      </c>
      <c r="C25" s="9">
        <f>Inputs!$C$7 * Inputs!$C$4 * 8760 * 1
 - Inputs!$C$3 * 1000</f>
        <v>128300</v>
      </c>
      <c r="D25" s="9">
        <f t="shared" ref="D25:E25" si="24">D24 + B25</f>
        <v>354800</v>
      </c>
      <c r="E25" s="9">
        <f t="shared" si="24"/>
        <v>1550900</v>
      </c>
      <c r="F25" s="10">
        <f>Inputs!$B$3*1000 / POWER(1+Inputs!$B$6, A25)</f>
        <v>3406.305686</v>
      </c>
      <c r="G25" s="10">
        <f>Inputs!$B$4*8760 / POWER(1+Inputs!$B$6, A25)</f>
        <v>298.3923781</v>
      </c>
      <c r="H25" s="10">
        <f>Inputs!$C$3*1000 / POWER(1+Inputs!$C$6, A25)</f>
        <v>4257.882107</v>
      </c>
      <c r="I25" s="10">
        <f>(Inputs!$C$4*8760) / POWER(1+Inputs!$C$6, A25)</f>
        <v>522.1866616</v>
      </c>
    </row>
    <row r="26">
      <c r="A26" s="6">
        <v>24.0</v>
      </c>
      <c r="B26" s="9">
        <f>Inputs!$B$7 * Inputs!$B$4 * 8760 * 1
 - Inputs!$B$3 * 1000</f>
        <v>67600</v>
      </c>
      <c r="C26" s="9">
        <f>Inputs!$C$7 * Inputs!$C$4 * 8760 * 1
 - Inputs!$C$3 * 1000</f>
        <v>128300</v>
      </c>
      <c r="D26" s="9">
        <f t="shared" ref="D26:E26" si="25">D25 + B26</f>
        <v>422400</v>
      </c>
      <c r="E26" s="9">
        <f t="shared" si="25"/>
        <v>1679200</v>
      </c>
      <c r="F26" s="10">
        <f>Inputs!$B$3*1000 / POWER(1+Inputs!$B$6, A26)</f>
        <v>3153.986746</v>
      </c>
      <c r="G26" s="10">
        <f>Inputs!$B$4*8760 / POWER(1+Inputs!$B$6, A26)</f>
        <v>276.289239</v>
      </c>
      <c r="H26" s="10">
        <f>Inputs!$C$3*1000 / POWER(1+Inputs!$C$6, A26)</f>
        <v>3942.483433</v>
      </c>
      <c r="I26" s="10">
        <f>(Inputs!$C$4*8760) / POWER(1+Inputs!$C$6, A26)</f>
        <v>483.5061682</v>
      </c>
    </row>
    <row r="27">
      <c r="A27" s="6">
        <v>25.0</v>
      </c>
      <c r="B27" s="9">
        <f>Inputs!$B$7 * Inputs!$B$4 * 8760 * 1
 - Inputs!$B$3 * 1000</f>
        <v>67600</v>
      </c>
      <c r="C27" s="9">
        <f>Inputs!$C$7 * Inputs!$C$4 * 8760 * 1
 - Inputs!$C$3 * 1000</f>
        <v>128300</v>
      </c>
      <c r="D27" s="9">
        <f t="shared" ref="D27:E27" si="26">D26 + B27</f>
        <v>490000</v>
      </c>
      <c r="E27" s="9">
        <f t="shared" si="26"/>
        <v>1807500</v>
      </c>
      <c r="F27" s="10">
        <f>Inputs!$B$3*1000 / POWER(1+Inputs!$B$6, A27)</f>
        <v>2920.358098</v>
      </c>
      <c r="G27" s="10">
        <f>Inputs!$B$4*8760 / POWER(1+Inputs!$B$6, A27)</f>
        <v>255.8233694</v>
      </c>
      <c r="H27" s="10">
        <f>Inputs!$C$3*1000 / POWER(1+Inputs!$C$6, A27)</f>
        <v>3650.447623</v>
      </c>
      <c r="I27" s="10">
        <f>(Inputs!$C$4*8760) / POWER(1+Inputs!$C$6, A27)</f>
        <v>447.6908965</v>
      </c>
    </row>
    <row r="30">
      <c r="A30" s="11" t="s">
        <v>18</v>
      </c>
      <c r="B30" s="2"/>
      <c r="C30" s="2"/>
    </row>
    <row r="31">
      <c r="A31" s="2"/>
      <c r="B31" s="1" t="s">
        <v>1</v>
      </c>
      <c r="C31" s="1" t="s">
        <v>2</v>
      </c>
    </row>
    <row r="32">
      <c r="A32" s="1" t="s">
        <v>19</v>
      </c>
      <c r="B32" s="12">
        <f>SUM(F2:F27) / SUM(G2:G27)</f>
        <v>75.57907241</v>
      </c>
      <c r="C32" s="12">
        <f>SUM(H2:H27) / SUM(I2:I27)</f>
        <v>50.92964471</v>
      </c>
    </row>
    <row r="33">
      <c r="A33" s="1" t="s">
        <v>20</v>
      </c>
      <c r="B33" s="12">
        <f>(Inputs!$B$2*1000 + Inputs!$B$3*1000*Inputs!$B$5) /(Inputs!$B$4*8760*Inputs!$B$5)</f>
        <v>38.81278539</v>
      </c>
      <c r="C33" s="12">
        <f>(Inputs!$C$2*1000 + Inputs!$C$3*1000*Inputs!$C$5) /(Inputs!$C$4*8760*Inputs!$C$5)</f>
        <v>26.41878669</v>
      </c>
    </row>
    <row r="34">
      <c r="A34" s="1" t="s">
        <v>21</v>
      </c>
      <c r="B34" s="13">
        <f t="array" ref="B34">NPV(Inputs!$B$6, B3:B27) + B2</f>
        <v>-478385.1297</v>
      </c>
      <c r="C34" s="14">
        <f t="array" ref="C34">NPV(Inputs!$C$6, C3:C27) + C2</f>
        <v>-30426.215</v>
      </c>
    </row>
    <row r="35">
      <c r="A35" s="1" t="s">
        <v>22</v>
      </c>
      <c r="B35" s="15">
        <f t="shared" ref="B35:C35" si="27">IRR(B2:B27)</f>
        <v>0.02828076062</v>
      </c>
      <c r="C35" s="16">
        <f t="shared" si="27"/>
        <v>0.07744509428</v>
      </c>
    </row>
    <row r="36">
      <c r="A36" s="1" t="s">
        <v>23</v>
      </c>
      <c r="B36" s="17">
        <f t="shared" ref="B36:C36" si="28">IFERROR(
   MATCH(TRUE, INDEX(D2:D27&gt;0,), 0) - 1,
   "No payback"
)</f>
        <v>18</v>
      </c>
      <c r="C36" s="2">
        <f t="shared" si="28"/>
        <v>11</v>
      </c>
    </row>
  </sheetData>
  <drawing r:id="rId1"/>
</worksheet>
</file>