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  <sheet state="hidden" name="STATS- CASE" sheetId="2" r:id="rId5"/>
    <sheet state="visible" name="STATS-task" sheetId="3" r:id="rId6"/>
    <sheet state="visible" name="Percentile" sheetId="4" r:id="rId7"/>
    <sheet state="visible" name="Percentile - Task" sheetId="5" r:id="rId8"/>
    <sheet state="visible" name="Standard Dev" sheetId="6" r:id="rId9"/>
    <sheet state="visible" name="Standard Dev - Task" sheetId="7" r:id="rId10"/>
    <sheet state="visible" name="Linear Regression" sheetId="8" r:id="rId11"/>
    <sheet state="visible" name="Linear Regression &amp; Multiple Re" sheetId="9" r:id="rId12"/>
  </sheets>
  <definedNames/>
  <calcPr/>
</workbook>
</file>

<file path=xl/sharedStrings.xml><?xml version="1.0" encoding="utf-8"?>
<sst xmlns="http://schemas.openxmlformats.org/spreadsheetml/2006/main" count="243" uniqueCount="177">
  <si>
    <t>Date</t>
  </si>
  <si>
    <t>Visitor of the Market</t>
  </si>
  <si>
    <t>Case</t>
  </si>
  <si>
    <r>
      <rPr>
        <rFont val="Arial"/>
        <color theme="1"/>
        <sz val="10.0"/>
      </rPr>
      <t xml:space="preserve">You are a manager of the market and asked to </t>
    </r>
    <r>
      <rPr>
        <rFont val="Arial"/>
        <b/>
        <color theme="1"/>
        <sz val="10.0"/>
      </rPr>
      <t>evaluate</t>
    </r>
    <r>
      <rPr>
        <rFont val="Arial"/>
        <color theme="1"/>
        <sz val="10.0"/>
      </rPr>
      <t xml:space="preserve"> the visitor of the month</t>
    </r>
  </si>
  <si>
    <t>apakah ada anomali - dengan mencari data outlier pada suatu hari</t>
  </si>
  <si>
    <t xml:space="preserve">1. What are the </t>
  </si>
  <si>
    <t>mean</t>
  </si>
  <si>
    <t>measrure of centric</t>
  </si>
  <si>
    <t>median</t>
  </si>
  <si>
    <t>mode</t>
  </si>
  <si>
    <t>std.dev</t>
  </si>
  <si>
    <t>measure of distribution</t>
  </si>
  <si>
    <t>and Q3 &amp; Q1</t>
  </si>
  <si>
    <t>of the last month performance?</t>
  </si>
  <si>
    <t>2. Is there any outlier from the last month performance?</t>
  </si>
  <si>
    <t>3. If yes? how many?</t>
  </si>
  <si>
    <t>Answer</t>
  </si>
  <si>
    <t>ANSWER</t>
  </si>
  <si>
    <t>FORMULA</t>
  </si>
  <si>
    <t>Mean = 6.3</t>
  </si>
  <si>
    <t>Mean</t>
  </si>
  <si>
    <t>=AVERAGE(RANGE)</t>
  </si>
  <si>
    <t>dari</t>
  </si>
  <si>
    <t>sampai</t>
  </si>
  <si>
    <t>Median</t>
  </si>
  <si>
    <t>=MEDIAN(RANGE)</t>
  </si>
  <si>
    <t>Mode</t>
  </si>
  <si>
    <r>
      <rPr>
        <rFont val="Arial"/>
        <i/>
        <color theme="1"/>
        <sz val="10.0"/>
      </rPr>
      <t>=MODE(</t>
    </r>
    <r>
      <rPr>
        <rFont val="Arial"/>
        <i/>
        <color theme="1"/>
        <sz val="10.0"/>
      </rPr>
      <t>RANGE</t>
    </r>
    <r>
      <rPr>
        <rFont val="Arial"/>
        <i/>
        <color theme="1"/>
        <sz val="10.0"/>
      </rPr>
      <t>)</t>
    </r>
  </si>
  <si>
    <t>Var</t>
  </si>
  <si>
    <r>
      <rPr>
        <rFont val="Arial"/>
        <i/>
        <color theme="1"/>
        <sz val="10.0"/>
      </rPr>
      <t>=VAR(</t>
    </r>
    <r>
      <rPr>
        <rFont val="Arial"/>
        <i/>
        <color theme="1"/>
        <sz val="10.0"/>
      </rPr>
      <t>RANGE</t>
    </r>
    <r>
      <rPr>
        <rFont val="Arial"/>
        <i/>
        <color theme="1"/>
        <sz val="10.0"/>
      </rPr>
      <t>)</t>
    </r>
  </si>
  <si>
    <t>Std Dev S</t>
  </si>
  <si>
    <r>
      <rPr>
        <rFont val="Arial"/>
        <i/>
        <color theme="1"/>
        <sz val="10.0"/>
      </rPr>
      <t>=STDEV.S(</t>
    </r>
    <r>
      <rPr>
        <rFont val="Arial"/>
        <i/>
        <color theme="1"/>
        <sz val="10.0"/>
      </rPr>
      <t>RANGE</t>
    </r>
    <r>
      <rPr>
        <rFont val="Arial"/>
        <i/>
        <color theme="1"/>
        <sz val="10.0"/>
      </rPr>
      <t>)</t>
    </r>
  </si>
  <si>
    <t>Percentile 25 , Q1</t>
  </si>
  <si>
    <r>
      <rPr>
        <rFont val="Arial"/>
        <i/>
        <color theme="1"/>
        <sz val="10.0"/>
      </rPr>
      <t>=PERCENTILE(</t>
    </r>
    <r>
      <rPr>
        <rFont val="Arial"/>
        <i/>
        <color theme="1"/>
        <sz val="10.0"/>
      </rPr>
      <t>RANGE, PERCENTILE</t>
    </r>
    <r>
      <rPr>
        <rFont val="Arial"/>
        <i/>
        <color theme="1"/>
        <sz val="10.0"/>
      </rPr>
      <t>)</t>
    </r>
  </si>
  <si>
    <t>Percentile 75 , Q3</t>
  </si>
  <si>
    <r>
      <rPr>
        <rFont val="Arial"/>
        <i/>
        <color theme="1"/>
        <sz val="10.0"/>
      </rPr>
      <t>=PERCENTILE(</t>
    </r>
    <r>
      <rPr>
        <rFont val="Arial"/>
        <i/>
        <color theme="1"/>
        <sz val="10.0"/>
      </rPr>
      <t>RANGE, PERCENTILE</t>
    </r>
    <r>
      <rPr>
        <rFont val="Arial"/>
        <i/>
        <color theme="1"/>
        <sz val="10.0"/>
      </rPr>
      <t>)</t>
    </r>
  </si>
  <si>
    <t>IQR (Inter Quartile Range)</t>
  </si>
  <si>
    <t>=Q3 - Q1</t>
  </si>
  <si>
    <t>LOWER THRESHOLD</t>
  </si>
  <si>
    <t>=Q1 - (1.5 * IQR)</t>
  </si>
  <si>
    <t>UPPER THRESHOLD</t>
  </si>
  <si>
    <t>=Q3 + (1.5 * IQR)</t>
  </si>
  <si>
    <t>COUNTIF</t>
  </si>
  <si>
    <t>=COUNTIF(RANGE,"PARAMETER")</t>
  </si>
  <si>
    <t>Lower &amp; Upper Threshold  : sebuah data outlier atau ngga</t>
  </si>
  <si>
    <t>Promo</t>
  </si>
  <si>
    <t>1 ajak teman 25 000</t>
  </si>
  <si>
    <t>user_id</t>
  </si>
  <si>
    <t>1 bulan</t>
  </si>
  <si>
    <t>achmad001@gmail.com</t>
  </si>
  <si>
    <t>achmad002@gmai.com</t>
  </si>
  <si>
    <t>mesin nya mati 1</t>
  </si>
  <si>
    <t>Voucher Redeem</t>
  </si>
  <si>
    <t>You are a part of CRM Team and asked to evaluate the redeemed voucher of the day</t>
  </si>
  <si>
    <t>1. What the mean, median, mode, and std.dev of the last month performance?</t>
  </si>
  <si>
    <t>Percentile 25</t>
  </si>
  <si>
    <t>Percentile 75</t>
  </si>
  <si>
    <t>IQR</t>
  </si>
  <si>
    <t>OUTLIER-LOWER</t>
  </si>
  <si>
    <t>OUTLIER-UPPER</t>
  </si>
  <si>
    <t>uid</t>
  </si>
  <si>
    <t>and upper &amp; lower threshold</t>
  </si>
  <si>
    <t>cari tau apakah ada outlier</t>
  </si>
  <si>
    <t>x (3*(n+1)/4)</t>
  </si>
  <si>
    <t>Hipotesa Awal -&gt; Kalo ada fraud</t>
  </si>
  <si>
    <t>Orang yang nge redeem 300</t>
  </si>
  <si>
    <t>email nya berurutan</t>
  </si>
  <si>
    <t>dia nge redeem waktu dekat</t>
  </si>
  <si>
    <t>Business Impact</t>
  </si>
  <si>
    <t>Email nya mirip semua doni01@gmail.com , doni02@gmail.com</t>
  </si>
  <si>
    <t>1 jam - 5 orang</t>
  </si>
  <si>
    <t>1 hari 1 teman</t>
  </si>
  <si>
    <t>Recommendation</t>
  </si>
  <si>
    <t xml:space="preserve">1. Tolong </t>
  </si>
  <si>
    <t>Transaction ID</t>
  </si>
  <si>
    <t>Processing Time (min) -
Service Level Agreement (SLA) in Mins</t>
  </si>
  <si>
    <t>Task</t>
  </si>
  <si>
    <r>
      <rPr>
        <rFont val="Arial"/>
        <color theme="1"/>
        <sz val="10.0"/>
      </rPr>
      <t xml:space="preserve">In one money transfer company, the expected of </t>
    </r>
    <r>
      <rPr>
        <rFont val="Arial"/>
        <b/>
        <color theme="1"/>
        <sz val="10.0"/>
      </rPr>
      <t>P75 SLA is equal 3 mins or lower</t>
    </r>
    <r>
      <rPr>
        <rFont val="Arial"/>
        <color theme="1"/>
        <sz val="10.0"/>
      </rPr>
      <t xml:space="preserve"> to ensure the customer satisfaction of the service provided</t>
    </r>
  </si>
  <si>
    <t>There are 20 transactions occured with each of SLA is attached</t>
  </si>
  <si>
    <r>
      <rPr>
        <rFont val="Arial"/>
        <b/>
        <color theme="1"/>
        <sz val="10.0"/>
      </rPr>
      <t xml:space="preserve">Question: </t>
    </r>
    <r>
      <rPr>
        <rFont val="Arial"/>
        <color theme="1"/>
        <sz val="10.0"/>
      </rPr>
      <t>Is the company was achieved P75 Satisfaction Level Condition?</t>
    </r>
  </si>
  <si>
    <t>P75</t>
  </si>
  <si>
    <t>P95</t>
  </si>
  <si>
    <t>P100</t>
  </si>
  <si>
    <t>Tujuan dari Percentile adalah mencari nilai ke X% setelah diurutkan</t>
  </si>
  <si>
    <t>P90</t>
  </si>
  <si>
    <t>25 menit</t>
  </si>
  <si>
    <t>service duration</t>
  </si>
  <si>
    <t>In one money transfer company, the expected of P90 SLA is under 5 mins to ensure the customer satisfaction of the service provided</t>
  </si>
  <si>
    <t>There are 50 transactions occured with each of SLA is attached</t>
  </si>
  <si>
    <t>Is the company was achieved P90 Satisfaction Level Condition?</t>
  </si>
  <si>
    <t>What is your recommendation to product team to solve this condition?</t>
  </si>
  <si>
    <r>
      <rPr>
        <rFont val="Arial"/>
        <b/>
        <color theme="1"/>
        <sz val="10.0"/>
      </rPr>
      <t>Client tidak akan membeli</t>
    </r>
    <r>
      <rPr>
        <rFont val="Arial"/>
        <color theme="1"/>
        <sz val="10.0"/>
      </rPr>
      <t xml:space="preserve"> karna aktualnya itu 10 menit , yang dijanjikan p90 = 5 menit (atau artinya yang dijanjikan 90% transaksi yang disediakan pasti berada dibawah atau = 5 menit)</t>
    </r>
  </si>
  <si>
    <t>Bank Visitor</t>
  </si>
  <si>
    <t>Stdev</t>
  </si>
  <si>
    <r>
      <rPr>
        <rFont val="Arial"/>
        <color theme="1"/>
        <sz val="10.0"/>
      </rPr>
      <t xml:space="preserve">If you are the data analyst of the bank, how many chair that you need to prepared to cover </t>
    </r>
    <r>
      <rPr>
        <rFont val="Arial"/>
        <b/>
        <color theme="1"/>
        <sz val="10.0"/>
      </rPr>
      <t xml:space="preserve">96% </t>
    </r>
    <r>
      <rPr>
        <rFont val="Arial"/>
        <color theme="1"/>
        <sz val="10.0"/>
      </rPr>
      <t xml:space="preserve">of all visitior at least will get the seat? </t>
    </r>
  </si>
  <si>
    <t>asumption : the data is normally distributed</t>
  </si>
  <si>
    <t>Mean + 2 Std. Dev</t>
  </si>
  <si>
    <t>48% * 2</t>
  </si>
  <si>
    <t>With assuming the data is normally distributed</t>
  </si>
  <si>
    <t>We can prepare the chair to cover 96% of the seat at least for</t>
  </si>
  <si>
    <t>mean + 2 * std.dev</t>
  </si>
  <si>
    <t>6,1 + 2 * (4,1)</t>
  </si>
  <si>
    <t>15 chair we need to prep.</t>
  </si>
  <si>
    <t>Visitor of the Public Service</t>
  </si>
  <si>
    <t xml:space="preserve">If you are the leader of one institution in Surabaya, how many chair that you need to prepared to cover 68% of all visitior at least will get the seat? </t>
  </si>
  <si>
    <t>hingga</t>
  </si>
  <si>
    <t>mean - 1*stdev</t>
  </si>
  <si>
    <t>mean + 1*stdev (sudah mengcover 84.13%)</t>
  </si>
  <si>
    <t>Uji Normalitas</t>
  </si>
  <si>
    <t>Month</t>
  </si>
  <si>
    <t>Sales</t>
  </si>
  <si>
    <t>There is no seasonality</t>
  </si>
  <si>
    <t>Visitor</t>
  </si>
  <si>
    <t>modal belajar buat bikin formula / persamaan dari si linear regresi</t>
  </si>
  <si>
    <t>You are the manager of the museum, you asked to forecast and visualize the forecast of the 2023 Q1 potential visitor</t>
  </si>
  <si>
    <t>1. Provide a forecast for Q1 2023</t>
  </si>
  <si>
    <t>2. Provide the visualization (in scatter plot)</t>
  </si>
  <si>
    <t>x untuk prediksi</t>
  </si>
  <si>
    <t>Alternative</t>
  </si>
  <si>
    <t>Multiple Linear Regression</t>
  </si>
  <si>
    <t>X1</t>
  </si>
  <si>
    <t>X2</t>
  </si>
  <si>
    <t>X3</t>
  </si>
  <si>
    <t>Y</t>
  </si>
  <si>
    <t>Harapan Hidup</t>
  </si>
  <si>
    <t>Nilai 0 artinya tidak, nilai 1 artinya ya</t>
  </si>
  <si>
    <t>Rata-Rata Kolesterol</t>
  </si>
  <si>
    <t>Pendapatan Keluarga</t>
  </si>
  <si>
    <t>Jumlah Anak</t>
  </si>
  <si>
    <t>Apabila kadar kolesterol total kurang dari 200 mg/dL, maka masih di batas normal. Namun, jika sudah mencapai 200-239 mg/dL termasuk batas tinggi.</t>
  </si>
  <si>
    <t>Kasusnya yaitu memprediksi harapan hidup setiap pasien berdasarkan rata-rata kolesterol, pendapatan keluarga, dan jumlah anak.</t>
  </si>
  <si>
    <t>Data Training Dummy:</t>
  </si>
  <si>
    <t>Nama Pasien</t>
  </si>
  <si>
    <t>X1 (Rata-Rata Kolesterol "mg/dl")</t>
  </si>
  <si>
    <t>X2 (Pendapatan Keluarga "Jt")</t>
  </si>
  <si>
    <t>X3 (Jumlah Anak)</t>
  </si>
  <si>
    <t>Y (Harapan Hidup)</t>
  </si>
  <si>
    <t>SUMMARY OUTPUT</t>
  </si>
  <si>
    <t>Pasien 1</t>
  </si>
  <si>
    <t>Ya</t>
  </si>
  <si>
    <t>Pasien 2</t>
  </si>
  <si>
    <t>Tidak</t>
  </si>
  <si>
    <t>Regression Statistics</t>
  </si>
  <si>
    <t>Pasien 3</t>
  </si>
  <si>
    <t>Multiple R</t>
  </si>
  <si>
    <t>Pasien 4</t>
  </si>
  <si>
    <t>R Square</t>
  </si>
  <si>
    <t>Pasien 5</t>
  </si>
  <si>
    <t>Adjusted R Square</t>
  </si>
  <si>
    <t>Pasien 6</t>
  </si>
  <si>
    <t>Standard Error</t>
  </si>
  <si>
    <t>Pasien 7</t>
  </si>
  <si>
    <t>Observations</t>
  </si>
  <si>
    <t>Pasien 8</t>
  </si>
  <si>
    <t>Pasien 9</t>
  </si>
  <si>
    <t>ANOVA</t>
  </si>
  <si>
    <t>Pasien 10</t>
  </si>
  <si>
    <t>df</t>
  </si>
  <si>
    <t>SS</t>
  </si>
  <si>
    <t>MS</t>
  </si>
  <si>
    <t>F</t>
  </si>
  <si>
    <t>Significance F</t>
  </si>
  <si>
    <t>Data Testing Dummy</t>
  </si>
  <si>
    <t>Regression</t>
  </si>
  <si>
    <t>Pasien 11</t>
  </si>
  <si>
    <t>Residual</t>
  </si>
  <si>
    <t>Total</t>
  </si>
  <si>
    <t>Harapan Hidup Pasien 11? = 0.6095364322 (X1) + 0.0004806985745 (X2) + 0.0000000817231227 (X3)</t>
  </si>
  <si>
    <t>Coefficients</t>
  </si>
  <si>
    <t>t Stat</t>
  </si>
  <si>
    <t>P-value</t>
  </si>
  <si>
    <t>Lower 95%</t>
  </si>
  <si>
    <t>Upper 95%</t>
  </si>
  <si>
    <t>Data Dummy Pasien 11:</t>
  </si>
  <si>
    <t>Intercept</t>
  </si>
  <si>
    <t>Prediksi Harapan Hidup Pasien 11?</t>
  </si>
  <si>
    <t>Sehingga dibulatkan menjadi / ("if &gt;= 0.5 Ya", "if &lt; 0.5 = Tidak")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</si>
</sst>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0.0"/>
    <numFmt numFmtId="166" formatCode="m/d/yyyy"/>
  </numFmts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i/>
      <sz val="10.0"/>
      <color theme="1"/>
      <name val="Arial"/>
    </font>
    <font>
      <i/>
      <sz val="10.0"/>
      <color rgb="FF000000"/>
      <name val="Arial"/>
    </font>
    <font>
      <color theme="1"/>
      <name val="Arial"/>
      <scheme val="minor"/>
    </font>
    <font>
      <sz val="10.0"/>
      <color rgb="FFD9D9D9"/>
      <name val="Arial"/>
    </font>
    <font>
      <sz val="12.0"/>
      <color rgb="FFD9D9D9"/>
      <name val="Roboto"/>
    </font>
    <font>
      <sz val="10.0"/>
      <color rgb="FFB7B7B7"/>
      <name val="Arial"/>
    </font>
    <font>
      <b/>
      <sz val="10.0"/>
      <color rgb="FFB7B7B7"/>
      <name val="Arial"/>
    </font>
    <font>
      <b/>
      <color theme="1"/>
      <name val="Arial"/>
      <scheme val="minor"/>
    </font>
    <font>
      <sz val="11.0"/>
      <color rgb="FF000000"/>
      <name val="Calibri"/>
    </font>
    <font>
      <i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</fills>
  <borders count="4">
    <border/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vertical="center"/>
    </xf>
    <xf borderId="0" fillId="0" fontId="2" numFmtId="164" xfId="0" applyFont="1" applyNumberFormat="1"/>
    <xf borderId="0" fillId="0" fontId="2" numFmtId="0" xfId="0" applyFont="1"/>
    <xf borderId="1" fillId="4" fontId="3" numFmtId="0" xfId="0" applyAlignment="1" applyBorder="1" applyFill="1" applyFont="1">
      <alignment horizontal="left"/>
    </xf>
    <xf borderId="0" fillId="0" fontId="2" numFmtId="0" xfId="0" applyAlignment="1" applyFont="1">
      <alignment horizontal="center" vertical="center"/>
    </xf>
    <xf borderId="1" fillId="5" fontId="2" numFmtId="0" xfId="0" applyBorder="1" applyFill="1" applyFont="1"/>
    <xf borderId="0" fillId="0" fontId="4" numFmtId="0" xfId="0" applyFont="1"/>
    <xf quotePrefix="1" borderId="0" fillId="0" fontId="4" numFmtId="0" xfId="0" applyFont="1"/>
    <xf borderId="0" fillId="0" fontId="5" numFmtId="0" xfId="0" applyFont="1"/>
    <xf borderId="0" fillId="0" fontId="2" numFmtId="165" xfId="0" applyFont="1" applyNumberFormat="1"/>
    <xf borderId="0" fillId="0" fontId="6" numFmtId="0" xfId="0" applyFont="1"/>
    <xf borderId="1" fillId="5" fontId="2" numFmtId="165" xfId="0" applyBorder="1" applyFont="1" applyNumberFormat="1"/>
    <xf borderId="1" fillId="6" fontId="2" numFmtId="0" xfId="0" applyBorder="1" applyFill="1" applyFont="1"/>
    <xf quotePrefix="1" borderId="0" fillId="0" fontId="2" numFmtId="0" xfId="0" applyFont="1"/>
    <xf borderId="0" fillId="0" fontId="1" numFmtId="0" xfId="0" applyFont="1"/>
    <xf borderId="0" fillId="0" fontId="2" numFmtId="0" xfId="0" applyAlignment="1" applyFont="1">
      <alignment horizontal="center"/>
    </xf>
    <xf borderId="1" fillId="3" fontId="2" numFmtId="0" xfId="0" applyBorder="1" applyFont="1"/>
    <xf borderId="0" fillId="0" fontId="2" numFmtId="166" xfId="0" applyFont="1" applyNumberFormat="1"/>
    <xf borderId="0" fillId="0" fontId="7" numFmtId="0" xfId="0" applyFont="1"/>
    <xf borderId="0" fillId="0" fontId="8" numFmtId="0" xfId="0" applyFont="1"/>
    <xf borderId="0" fillId="0" fontId="3" numFmtId="0" xfId="0" applyFont="1"/>
    <xf borderId="0" fillId="0" fontId="9" numFmtId="0" xfId="0" applyFont="1"/>
    <xf borderId="0" fillId="0" fontId="10" numFmtId="0" xfId="0" applyFont="1"/>
    <xf borderId="0" fillId="0" fontId="9" numFmtId="3" xfId="0" applyFont="1" applyNumberFormat="1"/>
    <xf borderId="1" fillId="7" fontId="2" numFmtId="0" xfId="0" applyBorder="1" applyFill="1" applyFont="1"/>
    <xf borderId="1" fillId="3" fontId="3" numFmtId="0" xfId="0" applyBorder="1" applyFont="1"/>
    <xf borderId="0" fillId="0" fontId="2" numFmtId="9" xfId="0" applyFont="1" applyNumberFormat="1"/>
    <xf borderId="0" fillId="0" fontId="2" numFmtId="0" xfId="0" applyAlignment="1" applyFont="1">
      <alignment shrinkToFit="0" wrapText="1"/>
    </xf>
    <xf borderId="1" fillId="6" fontId="2" numFmtId="165" xfId="0" applyBorder="1" applyFont="1" applyNumberFormat="1"/>
    <xf borderId="0" fillId="0" fontId="2" numFmtId="10" xfId="0" applyFont="1" applyNumberFormat="1"/>
    <xf borderId="1" fillId="6" fontId="3" numFmtId="2" xfId="0" applyBorder="1" applyFont="1" applyNumberFormat="1"/>
    <xf borderId="0" fillId="0" fontId="2" numFmtId="2" xfId="0" applyFont="1" applyNumberFormat="1"/>
    <xf borderId="1" fillId="6" fontId="2" numFmtId="1" xfId="0" applyBorder="1" applyFont="1" applyNumberFormat="1"/>
    <xf borderId="0" fillId="0" fontId="2" numFmtId="0" xfId="0" applyAlignment="1" applyFont="1">
      <alignment horizontal="center" shrinkToFit="0" vertical="center" wrapText="1"/>
    </xf>
    <xf borderId="1" fillId="3" fontId="2" numFmtId="164" xfId="0" applyBorder="1" applyFont="1" applyNumberFormat="1"/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8" fontId="12" numFmtId="0" xfId="0" applyAlignment="1" applyFill="1" applyFont="1">
      <alignment horizontal="right" readingOrder="0" shrinkToFit="0" vertical="bottom" wrapText="0"/>
    </xf>
    <xf quotePrefix="1" borderId="0" fillId="0" fontId="12" numFmtId="0" xfId="0" applyAlignment="1" applyFont="1">
      <alignment horizontal="right" readingOrder="0" shrinkToFit="0" vertical="bottom" wrapText="0"/>
    </xf>
    <xf borderId="2" fillId="0" fontId="13" numFmtId="0" xfId="0" applyAlignment="1" applyBorder="1" applyFont="1">
      <alignment horizontal="center" readingOrder="0"/>
    </xf>
    <xf borderId="2" fillId="0" fontId="13" numFmtId="0" xfId="0" applyAlignment="1" applyBorder="1" applyFont="1">
      <alignment horizontal="center"/>
    </xf>
    <xf borderId="0" fillId="0" fontId="6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0" fillId="3" fontId="6" numFmtId="0" xfId="0" applyAlignment="1" applyFont="1">
      <alignment readingOrder="0"/>
    </xf>
    <xf borderId="0" fillId="3" fontId="6" numFmtId="0" xfId="0" applyFont="1"/>
    <xf borderId="0" fillId="3" fontId="6" numFmtId="1" xfId="0" applyFont="1" applyNumberFormat="1"/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13</xdr:row>
      <xdr:rowOff>85725</xdr:rowOff>
    </xdr:from>
    <xdr:ext cx="4362450" cy="2095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914400</xdr:colOff>
      <xdr:row>9</xdr:row>
      <xdr:rowOff>28575</xdr:rowOff>
    </xdr:from>
    <xdr:ext cx="4876800" cy="2600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58</xdr:row>
      <xdr:rowOff>161925</xdr:rowOff>
    </xdr:from>
    <xdr:ext cx="2466975" cy="18478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69.13"/>
    <col customWidth="1" min="5" max="5" width="12.63"/>
    <col customWidth="1" min="6" max="6" width="20.0"/>
  </cols>
  <sheetData>
    <row r="1" ht="15.75" customHeight="1">
      <c r="A1" s="1" t="s">
        <v>0</v>
      </c>
      <c r="B1" s="1" t="s">
        <v>1</v>
      </c>
      <c r="D1" s="2" t="s">
        <v>2</v>
      </c>
    </row>
    <row r="2" ht="15.75" customHeight="1">
      <c r="A2" s="3">
        <v>44896.0</v>
      </c>
      <c r="B2" s="4">
        <v>8.0</v>
      </c>
      <c r="D2" s="4" t="s">
        <v>3</v>
      </c>
    </row>
    <row r="3" ht="15.75" customHeight="1">
      <c r="A3" s="3">
        <v>44897.0</v>
      </c>
      <c r="B3" s="4">
        <v>1.0</v>
      </c>
      <c r="D3" s="4" t="s">
        <v>4</v>
      </c>
    </row>
    <row r="4" ht="15.75" customHeight="1">
      <c r="A4" s="3">
        <v>44898.0</v>
      </c>
      <c r="B4" s="4">
        <v>2.0</v>
      </c>
    </row>
    <row r="5" ht="15.75" customHeight="1">
      <c r="A5" s="3">
        <v>44899.0</v>
      </c>
      <c r="B5" s="4">
        <v>3.0</v>
      </c>
      <c r="D5" s="4" t="s">
        <v>5</v>
      </c>
    </row>
    <row r="6" ht="15.75" customHeight="1">
      <c r="A6" s="3">
        <v>44900.0</v>
      </c>
      <c r="B6" s="4">
        <v>3.0</v>
      </c>
      <c r="E6" s="4" t="s">
        <v>6</v>
      </c>
      <c r="F6" s="4" t="s">
        <v>7</v>
      </c>
    </row>
    <row r="7" ht="15.75" customHeight="1">
      <c r="A7" s="3">
        <v>44901.0</v>
      </c>
      <c r="B7" s="4">
        <v>8.0</v>
      </c>
      <c r="E7" s="4" t="s">
        <v>8</v>
      </c>
      <c r="F7" s="4" t="s">
        <v>7</v>
      </c>
    </row>
    <row r="8" ht="15.75" customHeight="1">
      <c r="A8" s="3">
        <v>44902.0</v>
      </c>
      <c r="B8" s="4">
        <v>1.0</v>
      </c>
      <c r="E8" s="4" t="s">
        <v>9</v>
      </c>
      <c r="F8" s="4" t="s">
        <v>7</v>
      </c>
    </row>
    <row r="9" ht="15.75" customHeight="1">
      <c r="A9" s="3">
        <v>44903.0</v>
      </c>
      <c r="B9" s="4">
        <v>8.0</v>
      </c>
      <c r="E9" s="4" t="s">
        <v>10</v>
      </c>
      <c r="F9" s="4" t="s">
        <v>11</v>
      </c>
    </row>
    <row r="10" ht="15.75" customHeight="1">
      <c r="A10" s="3">
        <v>44904.0</v>
      </c>
      <c r="B10" s="4">
        <v>10.0</v>
      </c>
      <c r="E10" s="4" t="s">
        <v>12</v>
      </c>
      <c r="F10" s="4" t="s">
        <v>11</v>
      </c>
    </row>
    <row r="11" ht="15.75" customHeight="1">
      <c r="A11" s="3">
        <v>44905.0</v>
      </c>
      <c r="B11" s="4">
        <v>5.0</v>
      </c>
      <c r="D11" s="5" t="s">
        <v>13</v>
      </c>
    </row>
    <row r="12" ht="15.75" customHeight="1">
      <c r="A12" s="3">
        <v>44906.0</v>
      </c>
      <c r="B12" s="4">
        <v>9.0</v>
      </c>
      <c r="D12" s="4" t="s">
        <v>14</v>
      </c>
    </row>
    <row r="13" ht="15.75" customHeight="1">
      <c r="A13" s="3">
        <v>44907.0</v>
      </c>
      <c r="B13" s="4">
        <v>6.0</v>
      </c>
      <c r="D13" s="4" t="s">
        <v>15</v>
      </c>
    </row>
    <row r="14" ht="15.75" customHeight="1">
      <c r="A14" s="3">
        <v>44908.0</v>
      </c>
      <c r="B14" s="4">
        <v>8.0</v>
      </c>
      <c r="D14" s="2" t="s">
        <v>16</v>
      </c>
    </row>
    <row r="15" ht="15.75" customHeight="1">
      <c r="A15" s="3">
        <v>44909.0</v>
      </c>
      <c r="B15" s="4">
        <v>2.0</v>
      </c>
      <c r="E15" s="6" t="s">
        <v>17</v>
      </c>
      <c r="F15" s="4"/>
      <c r="G15" s="6" t="s">
        <v>18</v>
      </c>
      <c r="J15" s="4" t="s">
        <v>19</v>
      </c>
    </row>
    <row r="16" ht="15.75" customHeight="1">
      <c r="A16" s="3">
        <v>44910.0</v>
      </c>
      <c r="B16" s="4">
        <v>9.0</v>
      </c>
      <c r="D16" s="7" t="s">
        <v>20</v>
      </c>
      <c r="E16" s="8">
        <f>AVERAGE(B2:B31)</f>
        <v>6.266666667</v>
      </c>
      <c r="F16" s="4"/>
      <c r="G16" s="9" t="s">
        <v>21</v>
      </c>
      <c r="J16" s="4" t="s">
        <v>22</v>
      </c>
      <c r="K16" s="4" t="s">
        <v>23</v>
      </c>
    </row>
    <row r="17" ht="15.75" customHeight="1">
      <c r="A17" s="3">
        <v>44911.0</v>
      </c>
      <c r="B17" s="4">
        <v>4.0</v>
      </c>
      <c r="D17" s="4" t="s">
        <v>24</v>
      </c>
      <c r="E17" s="10">
        <f>MEDIAN(B2:B31)</f>
        <v>6</v>
      </c>
      <c r="F17" s="4"/>
      <c r="G17" s="9" t="s">
        <v>25</v>
      </c>
      <c r="J17" s="11">
        <f>E16-E20</f>
        <v>1.540121429</v>
      </c>
      <c r="K17" s="11">
        <f>E16+E20</f>
        <v>10.9932119</v>
      </c>
    </row>
    <row r="18" ht="15.75" customHeight="1">
      <c r="A18" s="3">
        <v>44912.0</v>
      </c>
      <c r="B18" s="4">
        <v>25.0</v>
      </c>
      <c r="D18" s="4" t="s">
        <v>26</v>
      </c>
      <c r="E18" s="12">
        <f>MODE(B2:B31)</f>
        <v>8</v>
      </c>
      <c r="F18" s="4"/>
      <c r="G18" s="8" t="s">
        <v>27</v>
      </c>
    </row>
    <row r="19" ht="15.75" customHeight="1">
      <c r="A19" s="3">
        <v>44913.0</v>
      </c>
      <c r="B19" s="4">
        <v>10.0</v>
      </c>
      <c r="D19" s="4" t="s">
        <v>28</v>
      </c>
      <c r="E19" s="12">
        <f>VAR(B2:B31)</f>
        <v>22.34022989</v>
      </c>
      <c r="F19" s="4"/>
      <c r="G19" s="8" t="s">
        <v>29</v>
      </c>
    </row>
    <row r="20" ht="15.75" customHeight="1">
      <c r="A20" s="3">
        <v>44914.0</v>
      </c>
      <c r="B20" s="4">
        <v>6.0</v>
      </c>
      <c r="D20" s="7" t="s">
        <v>30</v>
      </c>
      <c r="E20" s="13">
        <f>STDEVA(B2:B31)</f>
        <v>4.726545238</v>
      </c>
      <c r="F20" s="4"/>
      <c r="G20" s="8" t="s">
        <v>31</v>
      </c>
    </row>
    <row r="21" ht="15.75" customHeight="1">
      <c r="A21" s="3">
        <v>44915.0</v>
      </c>
      <c r="B21" s="4">
        <v>1.0</v>
      </c>
      <c r="D21" s="14" t="s">
        <v>32</v>
      </c>
      <c r="E21" s="14">
        <f>PERCENTILE(B2:B31,0.25)</f>
        <v>3</v>
      </c>
      <c r="F21" s="4"/>
      <c r="G21" s="8" t="s">
        <v>33</v>
      </c>
    </row>
    <row r="22" ht="15.75" customHeight="1">
      <c r="A22" s="3">
        <v>44916.0</v>
      </c>
      <c r="B22" s="4">
        <v>6.0</v>
      </c>
      <c r="D22" s="14" t="s">
        <v>34</v>
      </c>
      <c r="E22" s="14">
        <f>PERCENTILE(B2:B31,0.75)</f>
        <v>8.75</v>
      </c>
      <c r="F22" s="4"/>
      <c r="G22" s="8" t="s">
        <v>35</v>
      </c>
    </row>
    <row r="23" ht="15.75" customHeight="1">
      <c r="A23" s="3">
        <v>44917.0</v>
      </c>
      <c r="B23" s="4">
        <v>10.0</v>
      </c>
      <c r="D23" s="14" t="s">
        <v>36</v>
      </c>
      <c r="E23" s="14">
        <f>E22-E21</f>
        <v>5.75</v>
      </c>
      <c r="F23" s="4"/>
      <c r="G23" s="9" t="s">
        <v>37</v>
      </c>
    </row>
    <row r="24" ht="15.75" customHeight="1">
      <c r="A24" s="3">
        <v>44918.0</v>
      </c>
      <c r="B24" s="4">
        <v>7.0</v>
      </c>
      <c r="D24" s="14"/>
      <c r="E24" s="14"/>
    </row>
    <row r="25" ht="15.75" customHeight="1">
      <c r="A25" s="3">
        <v>44919.0</v>
      </c>
      <c r="B25" s="4">
        <v>3.0</v>
      </c>
      <c r="D25" s="14" t="s">
        <v>38</v>
      </c>
      <c r="E25" s="14">
        <f>E21-1.5*E23</f>
        <v>-5.625</v>
      </c>
      <c r="F25" s="4">
        <v>0.0</v>
      </c>
      <c r="G25" s="9" t="s">
        <v>39</v>
      </c>
    </row>
    <row r="26" ht="15.75" customHeight="1">
      <c r="A26" s="3">
        <v>44920.0</v>
      </c>
      <c r="B26" s="4">
        <v>5.0</v>
      </c>
      <c r="D26" s="14" t="s">
        <v>40</v>
      </c>
      <c r="E26" s="14">
        <f>E22+1.5*E23</f>
        <v>17.375</v>
      </c>
      <c r="G26" s="9" t="s">
        <v>41</v>
      </c>
    </row>
    <row r="27" ht="15.75" customHeight="1">
      <c r="A27" s="3">
        <v>44921.0</v>
      </c>
      <c r="B27" s="4">
        <v>9.0</v>
      </c>
      <c r="D27" s="4" t="s">
        <v>42</v>
      </c>
      <c r="E27" s="4">
        <f>COUNTIF(B2:B31,"&gt;E26")</f>
        <v>0</v>
      </c>
      <c r="G27" s="15" t="s">
        <v>43</v>
      </c>
    </row>
    <row r="28" ht="15.75" customHeight="1">
      <c r="A28" s="3">
        <v>44922.0</v>
      </c>
      <c r="B28" s="4">
        <v>6.0</v>
      </c>
    </row>
    <row r="29" ht="15.75" customHeight="1">
      <c r="A29" s="3">
        <v>44923.0</v>
      </c>
      <c r="B29" s="4">
        <v>2.0</v>
      </c>
    </row>
    <row r="30" ht="15.75" customHeight="1">
      <c r="A30" s="3">
        <v>44924.0</v>
      </c>
      <c r="B30" s="4">
        <v>10.0</v>
      </c>
      <c r="D30" s="4" t="s">
        <v>44</v>
      </c>
    </row>
    <row r="31" ht="15.75" customHeight="1">
      <c r="A31" s="3">
        <v>44925.0</v>
      </c>
      <c r="B31" s="4">
        <v>1.0</v>
      </c>
    </row>
    <row r="32" ht="15.75" customHeight="1"/>
    <row r="33" ht="15.75" customHeight="1"/>
    <row r="34" ht="15.75" customHeight="1">
      <c r="E34" s="4">
        <v>1.0</v>
      </c>
      <c r="F34" s="4">
        <f>_xlfn.PERCENTILE.EXC(E34:E37,0.75)</f>
        <v>3.75</v>
      </c>
    </row>
    <row r="35" ht="15.75" customHeight="1">
      <c r="E35" s="4">
        <v>2.0</v>
      </c>
    </row>
    <row r="36" ht="15.75" customHeight="1">
      <c r="E36" s="4">
        <v>3.0</v>
      </c>
    </row>
    <row r="37" ht="15.75" customHeight="1">
      <c r="E37" s="4">
        <v>4.0</v>
      </c>
    </row>
    <row r="38" ht="15.75" customHeight="1"/>
    <row r="39" ht="15.75" customHeight="1"/>
    <row r="40" ht="15.75" customHeight="1"/>
    <row r="41" ht="15.75" customHeight="1">
      <c r="A41" s="16" t="s">
        <v>45</v>
      </c>
      <c r="B41" s="4" t="s">
        <v>46</v>
      </c>
    </row>
    <row r="42" ht="15.75" customHeight="1"/>
    <row r="43" ht="15.75" customHeight="1">
      <c r="A43" s="17" t="s">
        <v>47</v>
      </c>
      <c r="B43" s="17" t="s">
        <v>48</v>
      </c>
    </row>
    <row r="44" ht="15.75" customHeight="1">
      <c r="A44" s="4">
        <v>1.0</v>
      </c>
      <c r="B44" s="4">
        <v>2.0</v>
      </c>
      <c r="D44" s="4" t="s">
        <v>49</v>
      </c>
    </row>
    <row r="45" ht="15.75" customHeight="1">
      <c r="A45" s="4">
        <v>2.0</v>
      </c>
      <c r="B45" s="4">
        <v>3.0</v>
      </c>
      <c r="D45" s="4" t="s">
        <v>50</v>
      </c>
    </row>
    <row r="46" ht="15.75" customHeight="1">
      <c r="A46" s="4">
        <v>3.0</v>
      </c>
      <c r="B46" s="4">
        <v>4.0</v>
      </c>
    </row>
    <row r="47" ht="15.75" customHeight="1">
      <c r="A47" s="4">
        <v>4.0</v>
      </c>
      <c r="B47" s="4">
        <v>1.0</v>
      </c>
    </row>
    <row r="48" ht="15.75" customHeight="1">
      <c r="A48" s="18">
        <v>5.0</v>
      </c>
      <c r="B48" s="18">
        <v>98.0</v>
      </c>
    </row>
    <row r="49" ht="15.75" customHeight="1"/>
    <row r="50" ht="15.75" customHeight="1"/>
    <row r="51" ht="15.75" customHeight="1">
      <c r="A51" s="19">
        <v>44927.0</v>
      </c>
      <c r="B51" s="4">
        <v>2.0</v>
      </c>
    </row>
    <row r="52" ht="15.75" customHeight="1">
      <c r="A52" s="19">
        <v>44928.0</v>
      </c>
      <c r="B52" s="4">
        <v>1.8</v>
      </c>
    </row>
    <row r="53" ht="15.75" customHeight="1">
      <c r="A53" s="19">
        <v>44929.0</v>
      </c>
      <c r="B53" s="4">
        <v>2.1</v>
      </c>
    </row>
    <row r="54" ht="15.75" customHeight="1">
      <c r="A54" s="19">
        <v>44930.0</v>
      </c>
      <c r="B54" s="4">
        <v>1.5</v>
      </c>
    </row>
    <row r="55" ht="15.75" customHeight="1">
      <c r="A55" s="19">
        <v>44931.0</v>
      </c>
      <c r="B55" s="4">
        <v>1.0</v>
      </c>
    </row>
    <row r="56" ht="15.75" customHeight="1">
      <c r="A56" s="19">
        <v>44932.0</v>
      </c>
      <c r="B56" s="4">
        <v>5.0</v>
      </c>
      <c r="D56" s="4" t="s">
        <v>51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0</v>
      </c>
      <c r="B1" s="4" t="s">
        <v>52</v>
      </c>
    </row>
    <row r="2" ht="15.75" customHeight="1">
      <c r="A2" s="3">
        <v>44927.0</v>
      </c>
      <c r="B2" s="4">
        <v>98.0</v>
      </c>
      <c r="D2" s="4" t="s">
        <v>20</v>
      </c>
      <c r="E2" s="11">
        <f>AVERAGE($B$2:$B$31)</f>
        <v>81.63333333</v>
      </c>
      <c r="G2" s="4" t="s">
        <v>53</v>
      </c>
    </row>
    <row r="3" ht="15.75" customHeight="1">
      <c r="A3" s="3">
        <v>44928.0</v>
      </c>
      <c r="B3" s="4">
        <v>112.0</v>
      </c>
      <c r="D3" s="4" t="s">
        <v>24</v>
      </c>
      <c r="E3" s="4">
        <f>MEDIAN($B$2:$B$31)</f>
        <v>87</v>
      </c>
      <c r="G3" s="4"/>
    </row>
    <row r="4" ht="15.75" customHeight="1">
      <c r="A4" s="3">
        <v>44929.0</v>
      </c>
      <c r="B4" s="4">
        <v>1.0</v>
      </c>
      <c r="D4" s="4" t="s">
        <v>26</v>
      </c>
      <c r="E4" s="4">
        <f>MODE($B$2:$B$31)</f>
        <v>86</v>
      </c>
      <c r="G4" s="4" t="s">
        <v>54</v>
      </c>
    </row>
    <row r="5" ht="15.75" customHeight="1">
      <c r="A5" s="3">
        <v>44930.0</v>
      </c>
      <c r="B5" s="4">
        <v>41.0</v>
      </c>
      <c r="D5" s="4" t="s">
        <v>28</v>
      </c>
      <c r="E5" s="4">
        <f>VAR(B2:B31)</f>
        <v>1460.309195</v>
      </c>
    </row>
    <row r="6" ht="15.75" customHeight="1">
      <c r="A6" s="3">
        <v>44931.0</v>
      </c>
      <c r="B6" s="4">
        <v>106.0</v>
      </c>
      <c r="D6" s="4" t="s">
        <v>30</v>
      </c>
      <c r="E6" s="4">
        <f>_xlfn.STDEV.S(B2:B31)</f>
        <v>38.21399214</v>
      </c>
    </row>
    <row r="7" ht="15.75" customHeight="1">
      <c r="A7" s="3">
        <v>44932.0</v>
      </c>
      <c r="B7" s="4">
        <v>111.0</v>
      </c>
      <c r="D7" s="4" t="s">
        <v>55</v>
      </c>
      <c r="E7" s="4">
        <f>PERCENTILE($B$2:$B$31,0.25)</f>
        <v>53.25</v>
      </c>
    </row>
    <row r="8" ht="15.75" customHeight="1">
      <c r="A8" s="3">
        <v>44933.0</v>
      </c>
      <c r="B8" s="4">
        <v>86.0</v>
      </c>
      <c r="D8" s="4" t="s">
        <v>56</v>
      </c>
      <c r="E8" s="4">
        <f>PERCENTILE($B$2:$B$31,0.75)</f>
        <v>111.75</v>
      </c>
    </row>
    <row r="9" ht="15.75" customHeight="1">
      <c r="A9" s="3">
        <v>44934.0</v>
      </c>
      <c r="B9" s="4">
        <v>142.0</v>
      </c>
      <c r="D9" s="4" t="s">
        <v>57</v>
      </c>
      <c r="E9" s="4">
        <f>E8-E7</f>
        <v>58.5</v>
      </c>
    </row>
    <row r="10" ht="15.75" customHeight="1">
      <c r="A10" s="3">
        <v>44935.0</v>
      </c>
      <c r="B10" s="4">
        <v>143.0</v>
      </c>
      <c r="D10" s="4" t="s">
        <v>58</v>
      </c>
      <c r="E10" s="4">
        <f>E7-(1.5*E9)</f>
        <v>-34.5</v>
      </c>
    </row>
    <row r="11" ht="15.75" customHeight="1">
      <c r="A11" s="3">
        <v>44936.0</v>
      </c>
      <c r="B11" s="4">
        <v>88.0</v>
      </c>
      <c r="D11" s="4" t="s">
        <v>59</v>
      </c>
      <c r="E11" s="4">
        <f>E8+(1.5*E9)</f>
        <v>199.5</v>
      </c>
    </row>
    <row r="12" ht="15.75" customHeight="1">
      <c r="A12" s="3">
        <v>44937.0</v>
      </c>
      <c r="B12" s="4">
        <v>32.0</v>
      </c>
    </row>
    <row r="13" ht="15.75" customHeight="1">
      <c r="A13" s="3">
        <v>44938.0</v>
      </c>
      <c r="B13" s="4">
        <v>66.0</v>
      </c>
    </row>
    <row r="14" ht="15.75" customHeight="1">
      <c r="A14" s="3">
        <v>44939.0</v>
      </c>
      <c r="B14" s="4">
        <v>92.0</v>
      </c>
    </row>
    <row r="15" ht="15.75" customHeight="1">
      <c r="A15" s="3">
        <v>44940.0</v>
      </c>
      <c r="B15" s="4">
        <v>94.0</v>
      </c>
    </row>
    <row r="16" ht="15.75" customHeight="1">
      <c r="A16" s="3">
        <v>44941.0</v>
      </c>
      <c r="B16" s="4">
        <v>118.0</v>
      </c>
    </row>
    <row r="17" ht="15.75" customHeight="1">
      <c r="A17" s="3">
        <v>44942.0</v>
      </c>
      <c r="B17" s="4">
        <v>53.0</v>
      </c>
    </row>
    <row r="18" ht="15.75" customHeight="1">
      <c r="A18" s="3">
        <v>44943.0</v>
      </c>
      <c r="B18" s="4">
        <v>119.0</v>
      </c>
    </row>
    <row r="19" ht="15.75" customHeight="1">
      <c r="A19" s="3">
        <v>44944.0</v>
      </c>
      <c r="B19" s="4">
        <v>12.0</v>
      </c>
    </row>
    <row r="20" ht="15.75" customHeight="1">
      <c r="A20" s="3">
        <v>44945.0</v>
      </c>
      <c r="B20" s="4">
        <v>37.0</v>
      </c>
    </row>
    <row r="21" ht="15.75" customHeight="1">
      <c r="A21" s="3">
        <v>44946.0</v>
      </c>
      <c r="B21" s="4">
        <v>90.0</v>
      </c>
    </row>
    <row r="22" ht="15.75" customHeight="1">
      <c r="A22" s="3">
        <v>44947.0</v>
      </c>
      <c r="B22" s="4">
        <v>128.0</v>
      </c>
    </row>
    <row r="23" ht="15.75" customHeight="1">
      <c r="A23" s="3">
        <v>44948.0</v>
      </c>
      <c r="B23" s="4">
        <v>79.0</v>
      </c>
    </row>
    <row r="24" ht="15.75" customHeight="1">
      <c r="A24" s="3">
        <v>44949.0</v>
      </c>
      <c r="B24" s="4">
        <v>86.0</v>
      </c>
    </row>
    <row r="25" ht="15.75" customHeight="1">
      <c r="A25" s="3">
        <v>44950.0</v>
      </c>
      <c r="B25" s="4">
        <v>45.0</v>
      </c>
    </row>
    <row r="26" ht="15.75" customHeight="1">
      <c r="A26" s="3">
        <v>44951.0</v>
      </c>
      <c r="B26" s="4">
        <v>33.0</v>
      </c>
    </row>
    <row r="27" ht="15.75" customHeight="1">
      <c r="A27" s="3">
        <v>44952.0</v>
      </c>
      <c r="B27" s="4">
        <v>54.0</v>
      </c>
    </row>
    <row r="28" ht="15.75" customHeight="1">
      <c r="A28" s="3">
        <v>44953.0</v>
      </c>
      <c r="B28" s="4">
        <v>115.0</v>
      </c>
    </row>
    <row r="29" ht="15.75" customHeight="1">
      <c r="A29" s="3">
        <v>44954.0</v>
      </c>
      <c r="B29" s="4">
        <v>129.0</v>
      </c>
    </row>
    <row r="30" ht="15.75" customHeight="1">
      <c r="A30" s="3">
        <v>44955.0</v>
      </c>
      <c r="B30" s="4">
        <v>56.0</v>
      </c>
    </row>
    <row r="31" ht="15.75" customHeight="1">
      <c r="A31" s="3">
        <v>44956.0</v>
      </c>
      <c r="B31" s="4">
        <v>83.0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72.75"/>
    <col customWidth="1" min="5" max="5" width="24.88"/>
    <col customWidth="1" min="6" max="6" width="12.63"/>
  </cols>
  <sheetData>
    <row r="1" ht="15.75" customHeight="1">
      <c r="A1" s="4" t="s">
        <v>60</v>
      </c>
      <c r="B1" s="4" t="s">
        <v>52</v>
      </c>
      <c r="D1" s="2" t="s">
        <v>2</v>
      </c>
    </row>
    <row r="2" ht="15.75" customHeight="1">
      <c r="A2" s="4">
        <v>1.0</v>
      </c>
      <c r="B2" s="4">
        <v>98.0</v>
      </c>
      <c r="D2" s="4" t="s">
        <v>53</v>
      </c>
      <c r="I2" s="20"/>
      <c r="J2" s="20"/>
    </row>
    <row r="3" ht="15.75" customHeight="1">
      <c r="A3" s="4">
        <v>2.0</v>
      </c>
      <c r="B3" s="4">
        <v>112.0</v>
      </c>
      <c r="D3" s="4"/>
      <c r="I3" s="20">
        <v>1.0</v>
      </c>
      <c r="J3" s="20"/>
    </row>
    <row r="4" ht="15.75" customHeight="1">
      <c r="A4" s="4">
        <v>3.0</v>
      </c>
      <c r="B4" s="4">
        <v>1.0</v>
      </c>
      <c r="D4" s="4" t="s">
        <v>5</v>
      </c>
      <c r="I4" s="20">
        <v>1.0</v>
      </c>
      <c r="J4" s="20"/>
    </row>
    <row r="5" ht="15.75" customHeight="1">
      <c r="A5" s="4">
        <v>4.0</v>
      </c>
      <c r="B5" s="4">
        <v>41.0</v>
      </c>
      <c r="E5" s="4" t="s">
        <v>6</v>
      </c>
      <c r="I5" s="20">
        <v>2.0</v>
      </c>
      <c r="J5" s="20">
        <f>(I4+I5)/2</f>
        <v>1.5</v>
      </c>
    </row>
    <row r="6" ht="15.75" customHeight="1">
      <c r="A6" s="4">
        <v>5.0</v>
      </c>
      <c r="B6" s="4">
        <v>106.0</v>
      </c>
      <c r="E6" s="4" t="s">
        <v>8</v>
      </c>
      <c r="I6" s="20">
        <v>2.0</v>
      </c>
      <c r="J6" s="20"/>
    </row>
    <row r="7" ht="15.75" customHeight="1">
      <c r="A7" s="4">
        <v>6.0</v>
      </c>
      <c r="B7" s="4">
        <v>111.0</v>
      </c>
      <c r="E7" s="4" t="s">
        <v>9</v>
      </c>
      <c r="I7" s="20">
        <v>3.0</v>
      </c>
      <c r="J7" s="20"/>
    </row>
    <row r="8" ht="15.75" customHeight="1">
      <c r="A8" s="4">
        <v>7.0</v>
      </c>
      <c r="B8" s="4">
        <v>86.0</v>
      </c>
      <c r="E8" s="4" t="s">
        <v>10</v>
      </c>
      <c r="I8" s="20">
        <v>3.0</v>
      </c>
      <c r="J8" s="20"/>
    </row>
    <row r="9" ht="15.75" customHeight="1">
      <c r="A9" s="4">
        <v>8.0</v>
      </c>
      <c r="B9" s="4">
        <v>142.0</v>
      </c>
      <c r="E9" s="4" t="s">
        <v>61</v>
      </c>
      <c r="G9" s="8" t="s">
        <v>62</v>
      </c>
      <c r="I9" s="20">
        <v>4.0</v>
      </c>
      <c r="J9" s="20"/>
    </row>
    <row r="10" ht="15.75" customHeight="1">
      <c r="A10" s="4">
        <v>9.0</v>
      </c>
      <c r="B10" s="4">
        <v>143.0</v>
      </c>
      <c r="D10" s="5" t="s">
        <v>13</v>
      </c>
      <c r="I10" s="20">
        <v>4.0</v>
      </c>
      <c r="J10" s="20"/>
    </row>
    <row r="11" ht="15.75" customHeight="1">
      <c r="A11" s="4">
        <v>10.0</v>
      </c>
      <c r="B11" s="4">
        <v>88.0</v>
      </c>
      <c r="D11" s="4" t="s">
        <v>14</v>
      </c>
      <c r="I11" s="20"/>
      <c r="J11" s="20"/>
    </row>
    <row r="12" ht="15.75" customHeight="1">
      <c r="A12" s="4">
        <v>11.0</v>
      </c>
      <c r="B12" s="4">
        <v>32.0</v>
      </c>
      <c r="D12" s="4" t="s">
        <v>15</v>
      </c>
      <c r="I12" s="20"/>
      <c r="J12" s="20"/>
    </row>
    <row r="13" ht="15.75" customHeight="1">
      <c r="A13" s="4">
        <v>12.0</v>
      </c>
      <c r="B13" s="4">
        <v>66.0</v>
      </c>
      <c r="I13" s="20"/>
      <c r="J13" s="20"/>
    </row>
    <row r="14" ht="15.75" customHeight="1">
      <c r="A14" s="4">
        <v>13.0</v>
      </c>
      <c r="B14" s="4">
        <v>92.0</v>
      </c>
      <c r="D14" s="2" t="s">
        <v>16</v>
      </c>
      <c r="I14" s="20">
        <f>0.75 * 7</f>
        <v>5.25</v>
      </c>
      <c r="J14" s="20"/>
    </row>
    <row r="15" ht="15.75" customHeight="1">
      <c r="A15" s="4">
        <v>14.0</v>
      </c>
      <c r="B15" s="4">
        <v>94.0</v>
      </c>
      <c r="D15" s="4" t="s">
        <v>20</v>
      </c>
      <c r="E15" s="14">
        <f>AVERAGE(B2:B31)</f>
        <v>97.9</v>
      </c>
      <c r="I15" s="21" t="s">
        <v>63</v>
      </c>
      <c r="J15" s="20"/>
    </row>
    <row r="16" ht="15.75" customHeight="1">
      <c r="A16" s="4">
        <v>15.0</v>
      </c>
      <c r="B16" s="4">
        <v>118.0</v>
      </c>
      <c r="D16" s="4" t="s">
        <v>24</v>
      </c>
      <c r="E16" s="14">
        <f>MEDIAN(B2:B31)</f>
        <v>89</v>
      </c>
      <c r="I16" s="20"/>
      <c r="J16" s="20"/>
    </row>
    <row r="17" ht="15.75" customHeight="1">
      <c r="A17" s="4">
        <v>16.0</v>
      </c>
      <c r="B17" s="4">
        <v>53.0</v>
      </c>
      <c r="D17" s="4" t="s">
        <v>26</v>
      </c>
      <c r="E17" s="14">
        <f>MODE(B2:B31)</f>
        <v>86</v>
      </c>
      <c r="F17" s="20"/>
      <c r="I17" s="20">
        <f>9/4</f>
        <v>2.25</v>
      </c>
      <c r="J17" s="20"/>
    </row>
    <row r="18" ht="15.75" customHeight="1">
      <c r="A18" s="4">
        <v>17.0</v>
      </c>
      <c r="B18" s="4">
        <v>119.0</v>
      </c>
      <c r="D18" s="4" t="s">
        <v>28</v>
      </c>
      <c r="E18" s="14">
        <f>VAR(B2:B31)</f>
        <v>7054.92069</v>
      </c>
      <c r="F18" s="20"/>
      <c r="I18" s="20"/>
      <c r="J18" s="20"/>
    </row>
    <row r="19" ht="15.75" customHeight="1">
      <c r="A19" s="4">
        <v>18.0</v>
      </c>
      <c r="B19" s="4">
        <v>500.0</v>
      </c>
      <c r="D19" s="4" t="s">
        <v>30</v>
      </c>
      <c r="E19" s="14">
        <f>STDEVA(B2:B31)</f>
        <v>83.99357529</v>
      </c>
      <c r="F19" s="20"/>
      <c r="I19" s="20">
        <f>I4*0.25 + I5*0.75</f>
        <v>1.75</v>
      </c>
      <c r="J19" s="20"/>
    </row>
    <row r="20" ht="15.75" customHeight="1">
      <c r="A20" s="4">
        <v>19.0</v>
      </c>
      <c r="B20" s="4">
        <v>37.0</v>
      </c>
      <c r="D20" s="4" t="s">
        <v>55</v>
      </c>
      <c r="E20" s="14">
        <f>PERCENTILE(B$2:B$31,0.25)</f>
        <v>54.5</v>
      </c>
      <c r="F20" s="20">
        <f>PERCENTILE(I3:I10,0.25)</f>
        <v>1.75</v>
      </c>
      <c r="I20" s="20"/>
      <c r="J20" s="20"/>
    </row>
    <row r="21" ht="15.75" customHeight="1">
      <c r="A21" s="4">
        <v>20.0</v>
      </c>
      <c r="B21" s="4">
        <v>90.0</v>
      </c>
      <c r="D21" s="4" t="s">
        <v>56</v>
      </c>
      <c r="E21" s="14">
        <f>PERCENTILE(B$2:B$31,0.75)</f>
        <v>114.25</v>
      </c>
      <c r="F21" s="20"/>
      <c r="I21" s="20"/>
      <c r="J21" s="20"/>
    </row>
    <row r="22" ht="15.75" customHeight="1">
      <c r="A22" s="4">
        <v>21.0</v>
      </c>
      <c r="B22" s="4">
        <v>128.0</v>
      </c>
      <c r="D22" s="4" t="s">
        <v>57</v>
      </c>
      <c r="E22" s="14">
        <f>E21-E20</f>
        <v>59.75</v>
      </c>
      <c r="F22" s="20"/>
    </row>
    <row r="23" ht="15.75" customHeight="1">
      <c r="A23" s="4">
        <v>22.0</v>
      </c>
      <c r="B23" s="4">
        <v>79.0</v>
      </c>
      <c r="F23" s="20"/>
    </row>
    <row r="24" ht="15.75" customHeight="1">
      <c r="A24" s="4">
        <v>23.0</v>
      </c>
      <c r="B24" s="4">
        <v>86.0</v>
      </c>
      <c r="D24" s="14" t="s">
        <v>38</v>
      </c>
      <c r="E24" s="14">
        <f>E20-1.5*E22</f>
        <v>-35.125</v>
      </c>
      <c r="F24" s="22">
        <v>0.0</v>
      </c>
    </row>
    <row r="25" ht="15.75" customHeight="1">
      <c r="A25" s="4">
        <v>24.0</v>
      </c>
      <c r="B25" s="4">
        <v>45.0</v>
      </c>
      <c r="D25" s="14" t="s">
        <v>40</v>
      </c>
      <c r="E25" s="14">
        <f>E21+1.5*E22</f>
        <v>203.875</v>
      </c>
      <c r="F25" s="20"/>
    </row>
    <row r="26" ht="15.75" customHeight="1">
      <c r="A26" s="4">
        <v>25.0</v>
      </c>
      <c r="B26" s="4">
        <v>33.0</v>
      </c>
      <c r="D26" s="4" t="s">
        <v>42</v>
      </c>
      <c r="E26" s="4">
        <f>COUNTIF(B1:B31,"&gt;E25")</f>
        <v>1</v>
      </c>
      <c r="F26" s="23"/>
      <c r="G26" s="23"/>
      <c r="H26" s="23"/>
      <c r="I26" s="23"/>
    </row>
    <row r="27" ht="15.75" customHeight="1">
      <c r="A27" s="4">
        <v>26.0</v>
      </c>
      <c r="B27" s="4">
        <v>54.0</v>
      </c>
      <c r="E27" s="23">
        <v>400.0</v>
      </c>
      <c r="F27" s="23"/>
      <c r="G27" s="23"/>
      <c r="H27" s="23"/>
      <c r="I27" s="23"/>
    </row>
    <row r="28" ht="15.75" customHeight="1">
      <c r="A28" s="4">
        <v>27.0</v>
      </c>
      <c r="B28" s="4">
        <v>115.0</v>
      </c>
      <c r="E28" s="23">
        <v>300.0</v>
      </c>
      <c r="F28" s="23" t="s">
        <v>64</v>
      </c>
      <c r="G28" s="23"/>
      <c r="H28" s="23"/>
      <c r="I28" s="23"/>
    </row>
    <row r="29" ht="15.75" customHeight="1">
      <c r="A29" s="4">
        <v>28.0</v>
      </c>
      <c r="B29" s="4">
        <v>129.0</v>
      </c>
      <c r="E29" s="23">
        <v>150.0</v>
      </c>
      <c r="F29" s="23"/>
      <c r="G29" s="23"/>
      <c r="H29" s="23"/>
      <c r="I29" s="23"/>
    </row>
    <row r="30" ht="15.75" customHeight="1">
      <c r="A30" s="4">
        <v>29.0</v>
      </c>
      <c r="B30" s="4">
        <v>56.0</v>
      </c>
      <c r="E30" s="23" t="s">
        <v>65</v>
      </c>
      <c r="F30" s="23"/>
      <c r="G30" s="23"/>
      <c r="H30" s="23"/>
      <c r="I30" s="23"/>
    </row>
    <row r="31" ht="15.75" customHeight="1">
      <c r="A31" s="4">
        <v>30.0</v>
      </c>
      <c r="B31" s="4">
        <v>83.0</v>
      </c>
      <c r="E31" s="23"/>
      <c r="F31" s="23" t="s">
        <v>66</v>
      </c>
      <c r="G31" s="23"/>
      <c r="H31" s="23"/>
      <c r="I31" s="23"/>
    </row>
    <row r="32" ht="15.75" customHeight="1">
      <c r="E32" s="23"/>
      <c r="F32" s="23" t="s">
        <v>67</v>
      </c>
      <c r="G32" s="23"/>
      <c r="H32" s="23"/>
      <c r="I32" s="23"/>
    </row>
    <row r="33" ht="15.75" customHeight="1">
      <c r="E33" s="23"/>
      <c r="F33" s="23"/>
      <c r="G33" s="23"/>
      <c r="H33" s="23"/>
      <c r="I33" s="23"/>
    </row>
    <row r="34" ht="15.75" customHeight="1">
      <c r="E34" s="24" t="s">
        <v>68</v>
      </c>
      <c r="F34" s="23"/>
      <c r="G34" s="23"/>
      <c r="H34" s="23"/>
      <c r="I34" s="23"/>
    </row>
    <row r="35" ht="15.75" customHeight="1">
      <c r="E35" s="23">
        <v>1.0</v>
      </c>
      <c r="F35" s="25">
        <f>300*25000</f>
        <v>7500000</v>
      </c>
      <c r="G35" s="23"/>
      <c r="H35" s="23"/>
      <c r="I35" s="23"/>
    </row>
    <row r="36" ht="15.75" customHeight="1">
      <c r="E36" s="23">
        <v>2.0</v>
      </c>
      <c r="F36" s="23" t="s">
        <v>69</v>
      </c>
      <c r="G36" s="23"/>
      <c r="H36" s="23"/>
      <c r="I36" s="23"/>
    </row>
    <row r="37" ht="15.75" customHeight="1">
      <c r="E37" s="23">
        <v>3.0</v>
      </c>
      <c r="F37" s="23" t="s">
        <v>70</v>
      </c>
      <c r="G37" s="23" t="s">
        <v>71</v>
      </c>
      <c r="H37" s="23"/>
      <c r="I37" s="23"/>
    </row>
    <row r="38" ht="15.75" customHeight="1">
      <c r="E38" s="24" t="s">
        <v>72</v>
      </c>
      <c r="F38" s="23"/>
      <c r="G38" s="23"/>
      <c r="H38" s="23"/>
      <c r="I38" s="23"/>
    </row>
    <row r="39" ht="15.75" customHeight="1">
      <c r="E39" s="23"/>
      <c r="F39" s="23" t="s">
        <v>73</v>
      </c>
      <c r="G39" s="23"/>
      <c r="H39" s="23"/>
      <c r="I39" s="23"/>
    </row>
    <row r="40" ht="15.75" customHeight="1">
      <c r="E40" s="23"/>
      <c r="F40" s="23"/>
      <c r="G40" s="23"/>
      <c r="H40" s="23"/>
      <c r="I40" s="2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23.63"/>
    <col customWidth="1" min="5" max="6" width="12.63"/>
  </cols>
  <sheetData>
    <row r="1" ht="15.75" customHeight="1">
      <c r="A1" s="4" t="s">
        <v>74</v>
      </c>
      <c r="B1" s="4" t="s">
        <v>75</v>
      </c>
    </row>
    <row r="2" ht="15.75" customHeight="1">
      <c r="A2" s="4">
        <v>1.0</v>
      </c>
      <c r="B2" s="4">
        <v>0.0</v>
      </c>
      <c r="D2" s="16" t="s">
        <v>76</v>
      </c>
    </row>
    <row r="3" ht="15.75" customHeight="1">
      <c r="A3" s="4">
        <v>2.0</v>
      </c>
      <c r="B3" s="4">
        <v>5.0</v>
      </c>
      <c r="D3" s="26" t="s">
        <v>77</v>
      </c>
    </row>
    <row r="4" ht="15.75" customHeight="1">
      <c r="A4" s="4">
        <v>3.0</v>
      </c>
      <c r="B4" s="4">
        <v>2.0</v>
      </c>
      <c r="D4" s="5" t="s">
        <v>78</v>
      </c>
    </row>
    <row r="5" ht="15.75" customHeight="1">
      <c r="A5" s="4">
        <v>4.0</v>
      </c>
      <c r="B5" s="4">
        <v>5.0</v>
      </c>
      <c r="D5" s="4" t="s">
        <v>79</v>
      </c>
    </row>
    <row r="6" ht="15.75" customHeight="1">
      <c r="A6" s="4">
        <v>5.0</v>
      </c>
      <c r="B6" s="4">
        <v>2.0</v>
      </c>
    </row>
    <row r="7" ht="15.75" customHeight="1">
      <c r="A7" s="4">
        <v>6.0</v>
      </c>
      <c r="B7" s="4">
        <v>4.0</v>
      </c>
      <c r="D7" s="4" t="s">
        <v>56</v>
      </c>
      <c r="E7" s="4">
        <v>1.0</v>
      </c>
    </row>
    <row r="8" ht="15.75" customHeight="1">
      <c r="A8" s="4">
        <v>7.0</v>
      </c>
      <c r="B8" s="4">
        <v>3.0</v>
      </c>
      <c r="D8" s="4" t="s">
        <v>80</v>
      </c>
      <c r="E8" s="4">
        <f>PERCENTILE(B2:B21, 0.75)</f>
        <v>5</v>
      </c>
    </row>
    <row r="9" ht="15.75" customHeight="1">
      <c r="A9" s="4">
        <v>8.0</v>
      </c>
      <c r="B9" s="4">
        <v>5.0</v>
      </c>
      <c r="D9" s="4" t="s">
        <v>81</v>
      </c>
      <c r="E9" s="4">
        <f>PERCENTILE(B2:B21, 0.95)</f>
        <v>5</v>
      </c>
    </row>
    <row r="10" ht="15.75" customHeight="1">
      <c r="A10" s="4">
        <v>9.0</v>
      </c>
      <c r="B10" s="4">
        <v>5.0</v>
      </c>
    </row>
    <row r="11" ht="15.75" customHeight="1">
      <c r="A11" s="4">
        <v>10.0</v>
      </c>
      <c r="B11" s="4">
        <v>5.0</v>
      </c>
      <c r="D11" s="4" t="s">
        <v>82</v>
      </c>
    </row>
    <row r="12" ht="15.75" customHeight="1">
      <c r="A12" s="4">
        <v>11.0</v>
      </c>
      <c r="B12" s="4">
        <v>5.0</v>
      </c>
    </row>
    <row r="13" ht="15.75" customHeight="1">
      <c r="A13" s="4">
        <v>12.0</v>
      </c>
      <c r="B13" s="4">
        <v>0.0</v>
      </c>
    </row>
    <row r="14" ht="15.75" customHeight="1">
      <c r="A14" s="4">
        <v>13.0</v>
      </c>
      <c r="B14" s="4">
        <v>0.0</v>
      </c>
    </row>
    <row r="15" ht="15.75" customHeight="1">
      <c r="A15" s="4">
        <v>14.0</v>
      </c>
      <c r="B15" s="4">
        <v>4.0</v>
      </c>
    </row>
    <row r="16" ht="15.75" customHeight="1">
      <c r="A16" s="4">
        <v>15.0</v>
      </c>
      <c r="B16" s="4">
        <v>1.0</v>
      </c>
    </row>
    <row r="17" ht="15.75" customHeight="1">
      <c r="A17" s="4">
        <v>16.0</v>
      </c>
      <c r="B17" s="4">
        <v>3.0</v>
      </c>
    </row>
    <row r="18" ht="15.75" customHeight="1">
      <c r="A18" s="4">
        <v>17.0</v>
      </c>
      <c r="B18" s="4">
        <v>3.0</v>
      </c>
      <c r="D18" s="4" t="s">
        <v>83</v>
      </c>
    </row>
    <row r="19" ht="15.75" customHeight="1">
      <c r="A19" s="4">
        <v>18.0</v>
      </c>
      <c r="B19" s="4">
        <v>1.0</v>
      </c>
      <c r="D19" s="4" t="s">
        <v>84</v>
      </c>
      <c r="E19" s="4" t="s">
        <v>85</v>
      </c>
      <c r="F19" s="27">
        <f>PERCENTILE(B2:B21,0.9)</f>
        <v>5</v>
      </c>
    </row>
    <row r="20" ht="15.75" customHeight="1">
      <c r="A20" s="4">
        <v>19.0</v>
      </c>
      <c r="B20" s="4">
        <v>5.0</v>
      </c>
      <c r="E20" s="28"/>
    </row>
    <row r="21" ht="15.75" customHeight="1">
      <c r="A21" s="4">
        <v>20.0</v>
      </c>
      <c r="B21" s="4">
        <v>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74</v>
      </c>
      <c r="B1" s="4" t="s">
        <v>86</v>
      </c>
    </row>
    <row r="2" ht="15.75" customHeight="1">
      <c r="A2" s="4">
        <v>1.0</v>
      </c>
      <c r="B2" s="4">
        <v>1.0</v>
      </c>
      <c r="D2" s="16" t="s">
        <v>76</v>
      </c>
    </row>
    <row r="3" ht="15.75" customHeight="1">
      <c r="A3" s="4">
        <v>2.0</v>
      </c>
      <c r="B3" s="4">
        <v>4.0</v>
      </c>
      <c r="D3" s="4" t="s">
        <v>87</v>
      </c>
    </row>
    <row r="4" ht="15.75" customHeight="1">
      <c r="A4" s="4">
        <v>3.0</v>
      </c>
      <c r="B4" s="4">
        <v>8.0</v>
      </c>
      <c r="D4" s="5" t="s">
        <v>88</v>
      </c>
    </row>
    <row r="5" ht="15.75" customHeight="1">
      <c r="A5" s="4">
        <v>4.0</v>
      </c>
      <c r="B5" s="4">
        <v>5.0</v>
      </c>
      <c r="D5" s="16" t="s">
        <v>89</v>
      </c>
    </row>
    <row r="6" ht="15.75" customHeight="1">
      <c r="A6" s="4">
        <v>5.0</v>
      </c>
      <c r="B6" s="4">
        <v>5.0</v>
      </c>
      <c r="D6" s="16" t="s">
        <v>90</v>
      </c>
    </row>
    <row r="7" ht="15.75" customHeight="1">
      <c r="A7" s="4">
        <v>6.0</v>
      </c>
      <c r="B7" s="4">
        <v>1.0</v>
      </c>
    </row>
    <row r="8" ht="15.75" customHeight="1">
      <c r="A8" s="4">
        <v>7.0</v>
      </c>
      <c r="B8" s="4">
        <v>10.0</v>
      </c>
    </row>
    <row r="9" ht="15.75" customHeight="1">
      <c r="A9" s="4">
        <v>8.0</v>
      </c>
      <c r="B9" s="4">
        <v>5.0</v>
      </c>
      <c r="D9" s="4" t="s">
        <v>84</v>
      </c>
      <c r="E9" s="14">
        <f>PERCENTILE(B2:B51,0.9)</f>
        <v>10</v>
      </c>
    </row>
    <row r="10" ht="15.75" customHeight="1">
      <c r="A10" s="4">
        <v>9.0</v>
      </c>
      <c r="B10" s="4">
        <v>6.0</v>
      </c>
    </row>
    <row r="11" ht="15.75" customHeight="1">
      <c r="A11" s="4">
        <v>10.0</v>
      </c>
      <c r="B11" s="4">
        <v>1.0</v>
      </c>
      <c r="D11" s="4" t="s">
        <v>91</v>
      </c>
    </row>
    <row r="12" ht="15.75" customHeight="1">
      <c r="A12" s="4">
        <v>11.0</v>
      </c>
      <c r="B12" s="4">
        <v>1.0</v>
      </c>
      <c r="D12" s="29"/>
      <c r="E12" s="29"/>
      <c r="F12" s="29"/>
      <c r="G12" s="29"/>
      <c r="H12" s="29"/>
    </row>
    <row r="13" ht="15.75" customHeight="1">
      <c r="A13" s="4">
        <v>12.0</v>
      </c>
      <c r="B13" s="4">
        <v>10.0</v>
      </c>
    </row>
    <row r="14" ht="15.75" customHeight="1">
      <c r="A14" s="4">
        <v>13.0</v>
      </c>
      <c r="B14" s="4">
        <v>2.0</v>
      </c>
    </row>
    <row r="15" ht="15.75" customHeight="1">
      <c r="A15" s="4">
        <v>14.0</v>
      </c>
      <c r="B15" s="4">
        <v>1.0</v>
      </c>
    </row>
    <row r="16" ht="15.75" customHeight="1">
      <c r="A16" s="4">
        <v>15.0</v>
      </c>
      <c r="B16" s="4">
        <v>4.0</v>
      </c>
    </row>
    <row r="17" ht="15.75" customHeight="1">
      <c r="A17" s="4">
        <v>16.0</v>
      </c>
      <c r="B17" s="4">
        <v>6.0</v>
      </c>
    </row>
    <row r="18" ht="15.75" customHeight="1">
      <c r="A18" s="4">
        <v>17.0</v>
      </c>
      <c r="B18" s="4">
        <v>8.0</v>
      </c>
    </row>
    <row r="19" ht="15.75" customHeight="1">
      <c r="A19" s="4">
        <v>18.0</v>
      </c>
      <c r="B19" s="4">
        <v>4.0</v>
      </c>
    </row>
    <row r="20" ht="15.75" customHeight="1">
      <c r="A20" s="4">
        <v>19.0</v>
      </c>
      <c r="B20" s="4">
        <v>9.0</v>
      </c>
    </row>
    <row r="21" ht="15.75" customHeight="1">
      <c r="A21" s="4">
        <v>20.0</v>
      </c>
      <c r="B21" s="4">
        <v>5.0</v>
      </c>
    </row>
    <row r="22" ht="15.75" customHeight="1">
      <c r="A22" s="4">
        <v>21.0</v>
      </c>
      <c r="B22" s="4">
        <v>10.0</v>
      </c>
    </row>
    <row r="23" ht="15.75" customHeight="1">
      <c r="A23" s="4">
        <v>22.0</v>
      </c>
      <c r="B23" s="4">
        <v>7.0</v>
      </c>
    </row>
    <row r="24" ht="15.75" customHeight="1">
      <c r="A24" s="4">
        <v>23.0</v>
      </c>
      <c r="B24" s="4">
        <v>10.0</v>
      </c>
    </row>
    <row r="25" ht="15.75" customHeight="1">
      <c r="A25" s="4">
        <v>24.0</v>
      </c>
      <c r="B25" s="4">
        <v>2.0</v>
      </c>
    </row>
    <row r="26" ht="15.75" customHeight="1">
      <c r="A26" s="4">
        <v>25.0</v>
      </c>
      <c r="B26" s="4">
        <v>10.0</v>
      </c>
    </row>
    <row r="27" ht="15.75" customHeight="1">
      <c r="A27" s="4">
        <v>26.0</v>
      </c>
      <c r="B27" s="4">
        <v>2.0</v>
      </c>
    </row>
    <row r="28" ht="15.75" customHeight="1">
      <c r="A28" s="4">
        <v>27.0</v>
      </c>
      <c r="B28" s="4">
        <v>7.0</v>
      </c>
    </row>
    <row r="29" ht="15.75" customHeight="1">
      <c r="A29" s="4">
        <v>28.0</v>
      </c>
      <c r="B29" s="4">
        <v>10.0</v>
      </c>
    </row>
    <row r="30" ht="15.75" customHeight="1">
      <c r="A30" s="4">
        <v>29.0</v>
      </c>
      <c r="B30" s="4">
        <v>7.0</v>
      </c>
    </row>
    <row r="31" ht="15.75" customHeight="1">
      <c r="A31" s="4">
        <v>30.0</v>
      </c>
      <c r="B31" s="4">
        <v>4.0</v>
      </c>
    </row>
    <row r="32" ht="15.75" customHeight="1">
      <c r="A32" s="4">
        <v>31.0</v>
      </c>
      <c r="B32" s="4">
        <v>3.0</v>
      </c>
    </row>
    <row r="33" ht="15.75" customHeight="1">
      <c r="A33" s="4">
        <v>32.0</v>
      </c>
      <c r="B33" s="4">
        <v>10.0</v>
      </c>
    </row>
    <row r="34" ht="15.75" customHeight="1">
      <c r="A34" s="4">
        <v>33.0</v>
      </c>
      <c r="B34" s="4">
        <v>8.0</v>
      </c>
    </row>
    <row r="35" ht="15.75" customHeight="1">
      <c r="A35" s="4">
        <v>34.0</v>
      </c>
      <c r="B35" s="4">
        <v>10.0</v>
      </c>
    </row>
    <row r="36" ht="15.75" customHeight="1">
      <c r="A36" s="4">
        <v>35.0</v>
      </c>
      <c r="B36" s="4">
        <v>4.0</v>
      </c>
    </row>
    <row r="37" ht="15.75" customHeight="1">
      <c r="A37" s="4">
        <v>36.0</v>
      </c>
      <c r="B37" s="4">
        <v>10.0</v>
      </c>
    </row>
    <row r="38" ht="15.75" customHeight="1">
      <c r="A38" s="4">
        <v>37.0</v>
      </c>
      <c r="B38" s="4">
        <v>10.0</v>
      </c>
    </row>
    <row r="39" ht="15.75" customHeight="1">
      <c r="A39" s="4">
        <v>38.0</v>
      </c>
      <c r="B39" s="4">
        <v>5.0</v>
      </c>
    </row>
    <row r="40" ht="15.75" customHeight="1">
      <c r="A40" s="4">
        <v>39.0</v>
      </c>
      <c r="B40" s="4">
        <v>10.0</v>
      </c>
    </row>
    <row r="41" ht="15.75" customHeight="1">
      <c r="A41" s="4">
        <v>40.0</v>
      </c>
      <c r="B41" s="4">
        <v>9.0</v>
      </c>
    </row>
    <row r="42" ht="15.75" customHeight="1">
      <c r="A42" s="4">
        <v>41.0</v>
      </c>
      <c r="B42" s="4">
        <v>3.0</v>
      </c>
    </row>
    <row r="43" ht="15.75" customHeight="1">
      <c r="A43" s="4">
        <v>42.0</v>
      </c>
      <c r="B43" s="4">
        <v>7.0</v>
      </c>
    </row>
    <row r="44" ht="15.75" customHeight="1">
      <c r="A44" s="4">
        <v>43.0</v>
      </c>
      <c r="B44" s="4">
        <v>9.0</v>
      </c>
    </row>
    <row r="45" ht="15.75" customHeight="1">
      <c r="A45" s="4">
        <v>44.0</v>
      </c>
      <c r="B45" s="4">
        <v>9.0</v>
      </c>
    </row>
    <row r="46" ht="15.75" customHeight="1">
      <c r="A46" s="4">
        <v>45.0</v>
      </c>
      <c r="B46" s="4">
        <v>6.0</v>
      </c>
    </row>
    <row r="47" ht="15.75" customHeight="1">
      <c r="A47" s="4">
        <v>46.0</v>
      </c>
      <c r="B47" s="4">
        <v>3.0</v>
      </c>
    </row>
    <row r="48" ht="15.75" customHeight="1">
      <c r="A48" s="4">
        <v>47.0</v>
      </c>
      <c r="B48" s="4">
        <v>5.0</v>
      </c>
    </row>
    <row r="49" ht="15.75" customHeight="1">
      <c r="A49" s="4">
        <v>48.0</v>
      </c>
      <c r="B49" s="4">
        <v>7.0</v>
      </c>
    </row>
    <row r="50" ht="15.75" customHeight="1">
      <c r="A50" s="4">
        <v>49.0</v>
      </c>
      <c r="B50" s="4">
        <v>6.0</v>
      </c>
    </row>
    <row r="51" ht="15.75" customHeight="1">
      <c r="A51" s="4">
        <v>50.0</v>
      </c>
      <c r="B51" s="4">
        <v>8.0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92</v>
      </c>
    </row>
    <row r="2" ht="15.75" customHeight="1">
      <c r="A2" s="3">
        <v>44896.0</v>
      </c>
      <c r="B2" s="4">
        <v>8.0</v>
      </c>
    </row>
    <row r="3" ht="15.75" customHeight="1">
      <c r="A3" s="3">
        <v>44897.0</v>
      </c>
      <c r="B3" s="4">
        <v>1.0</v>
      </c>
    </row>
    <row r="4" ht="15.75" customHeight="1">
      <c r="A4" s="3">
        <v>44898.0</v>
      </c>
      <c r="B4" s="4">
        <v>2.0</v>
      </c>
      <c r="D4" s="4" t="s">
        <v>20</v>
      </c>
      <c r="E4" s="30">
        <f>AVERAGE($B$2:$B$31)</f>
        <v>6.1</v>
      </c>
    </row>
    <row r="5" ht="15.75" customHeight="1">
      <c r="A5" s="3">
        <v>44899.0</v>
      </c>
      <c r="B5" s="4">
        <v>3.0</v>
      </c>
      <c r="D5" s="4" t="s">
        <v>93</v>
      </c>
      <c r="E5" s="30">
        <f>_xlfn.STDEV.S($B$2:$B$31)</f>
        <v>4.088250617</v>
      </c>
    </row>
    <row r="6" ht="15.75" customHeight="1">
      <c r="A6" s="3">
        <v>44900.0</v>
      </c>
      <c r="B6" s="4">
        <v>3.0</v>
      </c>
      <c r="G6" s="4">
        <v>365.0</v>
      </c>
      <c r="H6" s="4">
        <f>G6*0.04</f>
        <v>14.6</v>
      </c>
    </row>
    <row r="7" ht="15.75" customHeight="1">
      <c r="A7" s="3">
        <v>44901.0</v>
      </c>
      <c r="B7" s="4">
        <v>8.0</v>
      </c>
    </row>
    <row r="8" ht="15.75" customHeight="1">
      <c r="A8" s="3">
        <v>44902.0</v>
      </c>
      <c r="B8" s="4">
        <v>1.0</v>
      </c>
      <c r="D8" s="16" t="s">
        <v>2</v>
      </c>
    </row>
    <row r="9" ht="15.75" customHeight="1">
      <c r="A9" s="3">
        <v>44903.0</v>
      </c>
      <c r="B9" s="4">
        <v>8.0</v>
      </c>
      <c r="D9" s="4" t="s">
        <v>94</v>
      </c>
    </row>
    <row r="10" ht="15.75" customHeight="1">
      <c r="A10" s="3">
        <v>44904.0</v>
      </c>
      <c r="B10" s="4">
        <v>10.0</v>
      </c>
      <c r="D10" s="16" t="s">
        <v>95</v>
      </c>
    </row>
    <row r="11" ht="15.75" customHeight="1">
      <c r="A11" s="3">
        <v>44905.0</v>
      </c>
      <c r="B11" s="4">
        <v>5.0</v>
      </c>
      <c r="D11" s="4" t="s">
        <v>96</v>
      </c>
    </row>
    <row r="12" ht="15.75" customHeight="1">
      <c r="A12" s="3">
        <v>44906.0</v>
      </c>
      <c r="B12" s="4">
        <v>9.0</v>
      </c>
      <c r="D12" s="11">
        <f>E4+2*E5</f>
        <v>14.27650123</v>
      </c>
    </row>
    <row r="13" ht="15.75" customHeight="1">
      <c r="A13" s="3">
        <v>44907.0</v>
      </c>
      <c r="B13" s="4">
        <v>6.0</v>
      </c>
      <c r="D13" s="4">
        <f>15</f>
        <v>15</v>
      </c>
      <c r="J13" s="4" t="s">
        <v>97</v>
      </c>
    </row>
    <row r="14" ht="15.75" customHeight="1">
      <c r="A14" s="3">
        <v>44908.0</v>
      </c>
      <c r="B14" s="4">
        <v>8.0</v>
      </c>
      <c r="J14" s="31">
        <v>0.4772</v>
      </c>
    </row>
    <row r="15" ht="15.75" customHeight="1">
      <c r="A15" s="3">
        <v>44909.0</v>
      </c>
      <c r="B15" s="4">
        <v>2.0</v>
      </c>
    </row>
    <row r="16" ht="15.75" customHeight="1">
      <c r="A16" s="3">
        <v>44910.0</v>
      </c>
      <c r="B16" s="4">
        <v>9.0</v>
      </c>
      <c r="J16" s="11">
        <f>E4-2*E5</f>
        <v>-2.076501233</v>
      </c>
      <c r="K16" s="11">
        <f>E4+2*E5</f>
        <v>14.27650123</v>
      </c>
    </row>
    <row r="17" ht="15.75" customHeight="1">
      <c r="A17" s="3">
        <v>44911.0</v>
      </c>
      <c r="B17" s="4">
        <v>4.0</v>
      </c>
      <c r="J17" s="4">
        <v>0.0</v>
      </c>
      <c r="K17" s="4">
        <v>15.0</v>
      </c>
    </row>
    <row r="18" ht="15.75" customHeight="1">
      <c r="A18" s="3">
        <v>44912.0</v>
      </c>
      <c r="B18" s="4">
        <v>20.0</v>
      </c>
    </row>
    <row r="19" ht="15.75" customHeight="1">
      <c r="A19" s="3">
        <v>44913.0</v>
      </c>
      <c r="B19" s="4">
        <v>10.0</v>
      </c>
    </row>
    <row r="20" ht="15.75" customHeight="1">
      <c r="A20" s="3">
        <v>44914.0</v>
      </c>
      <c r="B20" s="4">
        <v>6.0</v>
      </c>
    </row>
    <row r="21" ht="15.75" customHeight="1">
      <c r="A21" s="3">
        <v>44915.0</v>
      </c>
      <c r="B21" s="4">
        <v>1.0</v>
      </c>
    </row>
    <row r="22" ht="15.75" customHeight="1">
      <c r="A22" s="3">
        <v>44916.0</v>
      </c>
      <c r="B22" s="4">
        <v>6.0</v>
      </c>
    </row>
    <row r="23" ht="15.75" customHeight="1">
      <c r="A23" s="3">
        <v>44917.0</v>
      </c>
      <c r="B23" s="4">
        <v>10.0</v>
      </c>
    </row>
    <row r="24" ht="15.75" customHeight="1">
      <c r="A24" s="3">
        <v>44918.0</v>
      </c>
      <c r="B24" s="4">
        <v>7.0</v>
      </c>
    </row>
    <row r="25" ht="15.75" customHeight="1">
      <c r="A25" s="3">
        <v>44919.0</v>
      </c>
      <c r="B25" s="4">
        <v>3.0</v>
      </c>
      <c r="D25" s="8" t="s">
        <v>98</v>
      </c>
    </row>
    <row r="26" ht="15.75" customHeight="1">
      <c r="A26" s="3">
        <v>44920.0</v>
      </c>
      <c r="B26" s="4">
        <v>5.0</v>
      </c>
      <c r="D26" s="4" t="s">
        <v>99</v>
      </c>
    </row>
    <row r="27" ht="15.75" customHeight="1">
      <c r="A27" s="3">
        <v>44921.0</v>
      </c>
      <c r="B27" s="4">
        <v>9.0</v>
      </c>
      <c r="D27" s="4" t="s">
        <v>100</v>
      </c>
    </row>
    <row r="28" ht="15.75" customHeight="1">
      <c r="A28" s="3">
        <v>44922.0</v>
      </c>
      <c r="B28" s="4">
        <v>6.0</v>
      </c>
      <c r="D28" s="4" t="s">
        <v>101</v>
      </c>
    </row>
    <row r="29" ht="15.75" customHeight="1">
      <c r="A29" s="3">
        <v>44923.0</v>
      </c>
      <c r="B29" s="4">
        <v>2.0</v>
      </c>
      <c r="D29" s="11">
        <f>E4+2*E5</f>
        <v>14.27650123</v>
      </c>
    </row>
    <row r="30" ht="15.75" customHeight="1">
      <c r="A30" s="3">
        <v>44924.0</v>
      </c>
      <c r="B30" s="4">
        <v>10.0</v>
      </c>
    </row>
    <row r="31" ht="15.75" customHeight="1">
      <c r="A31" s="3">
        <v>44925.0</v>
      </c>
      <c r="B31" s="4">
        <v>1.0</v>
      </c>
      <c r="D31" s="4" t="s">
        <v>102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103</v>
      </c>
    </row>
    <row r="2" ht="15.75" customHeight="1">
      <c r="A2" s="3">
        <v>44896.0</v>
      </c>
      <c r="B2" s="4">
        <v>4.0</v>
      </c>
      <c r="D2" s="16" t="s">
        <v>2</v>
      </c>
    </row>
    <row r="3" ht="15.75" customHeight="1">
      <c r="A3" s="3">
        <v>44897.0</v>
      </c>
      <c r="B3" s="4">
        <v>2.0</v>
      </c>
      <c r="D3" s="4" t="s">
        <v>104</v>
      </c>
    </row>
    <row r="4" ht="15.75" customHeight="1">
      <c r="A4" s="3">
        <v>44898.0</v>
      </c>
      <c r="B4" s="4">
        <v>5.0</v>
      </c>
    </row>
    <row r="5" ht="15.75" customHeight="1">
      <c r="A5" s="3">
        <v>44899.0</v>
      </c>
      <c r="B5" s="18">
        <v>10.0</v>
      </c>
      <c r="H5" s="4" t="s">
        <v>22</v>
      </c>
      <c r="I5" s="4" t="s">
        <v>105</v>
      </c>
    </row>
    <row r="6" ht="15.75" customHeight="1">
      <c r="A6" s="3">
        <v>44900.0</v>
      </c>
      <c r="B6" s="4">
        <v>7.0</v>
      </c>
      <c r="D6" s="4" t="s">
        <v>20</v>
      </c>
      <c r="E6" s="32">
        <f>AVERAGE(B2:B31)</f>
        <v>6.433333333</v>
      </c>
      <c r="H6" s="4" t="s">
        <v>106</v>
      </c>
      <c r="I6" s="4" t="s">
        <v>107</v>
      </c>
    </row>
    <row r="7" ht="15.75" customHeight="1">
      <c r="A7" s="3">
        <v>44901.0</v>
      </c>
      <c r="B7" s="4">
        <v>8.0</v>
      </c>
      <c r="D7" s="4" t="s">
        <v>93</v>
      </c>
      <c r="E7" s="32">
        <f>_xlfn.STDEV.S(B2:B31)</f>
        <v>2.144493081</v>
      </c>
      <c r="H7" s="33">
        <f>E6-E7</f>
        <v>4.288840252</v>
      </c>
      <c r="I7" s="33">
        <f>E6+E7</f>
        <v>8.577826414</v>
      </c>
    </row>
    <row r="8" ht="15.75" customHeight="1">
      <c r="A8" s="3">
        <v>44902.0</v>
      </c>
      <c r="B8" s="18">
        <v>10.0</v>
      </c>
      <c r="I8" s="4">
        <v>9.0</v>
      </c>
    </row>
    <row r="9" ht="15.75" customHeight="1">
      <c r="A9" s="3">
        <v>44903.0</v>
      </c>
      <c r="B9" s="4">
        <v>5.0</v>
      </c>
    </row>
    <row r="10" ht="15.75" customHeight="1">
      <c r="A10" s="3">
        <v>44904.0</v>
      </c>
      <c r="B10" s="4">
        <v>8.0</v>
      </c>
    </row>
    <row r="11" ht="15.75" customHeight="1">
      <c r="A11" s="3">
        <v>44905.0</v>
      </c>
      <c r="B11" s="4">
        <v>4.0</v>
      </c>
    </row>
    <row r="12" ht="15.75" customHeight="1">
      <c r="A12" s="3">
        <v>44906.0</v>
      </c>
      <c r="B12" s="4">
        <v>9.0</v>
      </c>
    </row>
    <row r="13" ht="15.75" customHeight="1">
      <c r="A13" s="3">
        <v>44907.0</v>
      </c>
      <c r="B13" s="4">
        <v>6.0</v>
      </c>
    </row>
    <row r="14" ht="15.75" customHeight="1">
      <c r="A14" s="3">
        <v>44908.0</v>
      </c>
      <c r="B14" s="18">
        <v>10.0</v>
      </c>
    </row>
    <row r="15" ht="15.75" customHeight="1">
      <c r="A15" s="3">
        <v>44909.0</v>
      </c>
      <c r="B15" s="4">
        <v>8.0</v>
      </c>
    </row>
    <row r="16" ht="15.75" customHeight="1">
      <c r="A16" s="3">
        <v>44910.0</v>
      </c>
      <c r="B16" s="4">
        <v>4.0</v>
      </c>
    </row>
    <row r="17" ht="15.75" customHeight="1">
      <c r="A17" s="3">
        <v>44911.0</v>
      </c>
      <c r="B17" s="4">
        <v>6.0</v>
      </c>
    </row>
    <row r="18" ht="15.75" customHeight="1">
      <c r="A18" s="3">
        <v>44912.0</v>
      </c>
      <c r="B18" s="4">
        <v>8.0</v>
      </c>
    </row>
    <row r="19" ht="15.75" customHeight="1">
      <c r="A19" s="3">
        <v>44913.0</v>
      </c>
      <c r="B19" s="4">
        <v>5.0</v>
      </c>
    </row>
    <row r="20" ht="15.75" customHeight="1">
      <c r="A20" s="3">
        <v>44914.0</v>
      </c>
      <c r="B20" s="4">
        <v>7.0</v>
      </c>
    </row>
    <row r="21" ht="15.75" customHeight="1">
      <c r="A21" s="3">
        <v>44915.0</v>
      </c>
      <c r="B21" s="4">
        <v>3.0</v>
      </c>
    </row>
    <row r="22" ht="15.75" customHeight="1">
      <c r="A22" s="3">
        <v>44916.0</v>
      </c>
      <c r="B22" s="4">
        <v>9.0</v>
      </c>
    </row>
    <row r="23" ht="15.75" customHeight="1">
      <c r="A23" s="3">
        <v>44917.0</v>
      </c>
      <c r="B23" s="4">
        <v>7.0</v>
      </c>
    </row>
    <row r="24" ht="15.75" customHeight="1">
      <c r="A24" s="3">
        <v>44918.0</v>
      </c>
      <c r="B24" s="4">
        <v>5.0</v>
      </c>
    </row>
    <row r="25" ht="15.75" customHeight="1">
      <c r="A25" s="3">
        <v>44919.0</v>
      </c>
      <c r="B25" s="4">
        <v>4.0</v>
      </c>
    </row>
    <row r="26" ht="15.75" customHeight="1">
      <c r="A26" s="3">
        <v>44920.0</v>
      </c>
      <c r="B26" s="4">
        <v>7.0</v>
      </c>
      <c r="D26" s="4" t="s">
        <v>108</v>
      </c>
    </row>
    <row r="27" ht="15.75" customHeight="1">
      <c r="A27" s="3">
        <v>44921.0</v>
      </c>
      <c r="B27" s="4">
        <v>7.0</v>
      </c>
    </row>
    <row r="28" ht="15.75" customHeight="1">
      <c r="A28" s="3">
        <v>44922.0</v>
      </c>
      <c r="B28" s="4">
        <v>7.0</v>
      </c>
    </row>
    <row r="29" ht="15.75" customHeight="1">
      <c r="A29" s="3">
        <v>44923.0</v>
      </c>
      <c r="B29" s="4">
        <v>5.0</v>
      </c>
    </row>
    <row r="30" ht="15.75" customHeight="1">
      <c r="A30" s="3">
        <v>44924.0</v>
      </c>
      <c r="B30" s="4">
        <v>8.0</v>
      </c>
    </row>
    <row r="31" ht="15.75" customHeight="1">
      <c r="A31" s="3">
        <v>44925.0</v>
      </c>
      <c r="B31" s="4">
        <v>5.0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0.38"/>
    <col customWidth="1" min="4" max="6" width="12.63"/>
  </cols>
  <sheetData>
    <row r="1" ht="15.75" customHeight="1">
      <c r="A1" s="17" t="s">
        <v>109</v>
      </c>
      <c r="B1" s="17" t="s">
        <v>110</v>
      </c>
      <c r="C1" s="4"/>
    </row>
    <row r="2" ht="15.75" customHeight="1">
      <c r="A2" s="3">
        <v>44562.0</v>
      </c>
      <c r="B2" s="4">
        <v>1000.0</v>
      </c>
      <c r="C2" s="4"/>
    </row>
    <row r="3" ht="15.75" customHeight="1">
      <c r="A3" s="3">
        <v>44593.0</v>
      </c>
      <c r="B3" s="4">
        <v>1200.0</v>
      </c>
      <c r="C3" s="4"/>
    </row>
    <row r="4" ht="15.75" customHeight="1">
      <c r="A4" s="3">
        <v>44621.0</v>
      </c>
      <c r="B4" s="4">
        <v>1300.0</v>
      </c>
      <c r="C4" s="4"/>
    </row>
    <row r="5" ht="15.75" customHeight="1">
      <c r="A5" s="3">
        <v>44652.0</v>
      </c>
      <c r="B5" s="4">
        <v>1400.0</v>
      </c>
      <c r="C5" s="4"/>
    </row>
    <row r="6" ht="15.75" customHeight="1">
      <c r="A6" s="3">
        <v>44682.0</v>
      </c>
      <c r="B6" s="4">
        <v>1600.0</v>
      </c>
      <c r="C6" s="4"/>
    </row>
    <row r="7" ht="15.75" customHeight="1">
      <c r="A7" s="3">
        <v>44713.0</v>
      </c>
      <c r="B7" s="4">
        <v>1615.0</v>
      </c>
      <c r="C7" s="4"/>
    </row>
    <row r="8" ht="15.75" customHeight="1">
      <c r="A8" s="3">
        <v>44743.0</v>
      </c>
      <c r="B8" s="4">
        <v>1700.0</v>
      </c>
      <c r="C8" s="4"/>
    </row>
    <row r="9" ht="15.75" customHeight="1">
      <c r="A9" s="3">
        <v>44774.0</v>
      </c>
      <c r="B9" s="4">
        <v>2010.0</v>
      </c>
      <c r="C9" s="4"/>
    </row>
    <row r="10" ht="15.75" customHeight="1">
      <c r="A10" s="3">
        <v>44805.0</v>
      </c>
      <c r="B10" s="4">
        <v>1800.0</v>
      </c>
      <c r="C10" s="4"/>
    </row>
    <row r="11" ht="15.75" customHeight="1">
      <c r="A11" s="3">
        <v>44835.0</v>
      </c>
      <c r="B11" s="4">
        <v>2010.0</v>
      </c>
      <c r="C11" s="4"/>
    </row>
    <row r="12" ht="15.75" customHeight="1">
      <c r="A12" s="3">
        <v>44866.0</v>
      </c>
      <c r="B12" s="4">
        <v>2150.0</v>
      </c>
      <c r="C12" s="4"/>
    </row>
    <row r="13" ht="15.75" customHeight="1">
      <c r="A13" s="3">
        <v>44896.0</v>
      </c>
      <c r="B13" s="4">
        <v>2300.0</v>
      </c>
      <c r="C13" s="4"/>
    </row>
    <row r="14" ht="15.75" customHeight="1">
      <c r="A14" s="3">
        <v>44927.0</v>
      </c>
      <c r="B14" s="34">
        <f t="shared" ref="B14:B16" si="1">_xlfn.FORECAST.LINEAR(A14,$B$2:$B$13,$A$2:$A$13)</f>
        <v>2383.80627</v>
      </c>
    </row>
    <row r="15" ht="15.75" customHeight="1">
      <c r="A15" s="3">
        <v>44958.0</v>
      </c>
      <c r="B15" s="34">
        <f t="shared" si="1"/>
        <v>2494.69667</v>
      </c>
    </row>
    <row r="16" ht="15.75" customHeight="1">
      <c r="A16" s="3">
        <v>44986.0</v>
      </c>
      <c r="B16" s="34">
        <f t="shared" si="1"/>
        <v>2594.855741</v>
      </c>
    </row>
    <row r="17" ht="15.75" customHeight="1">
      <c r="D17" s="16"/>
    </row>
    <row r="18" ht="15.75" customHeight="1">
      <c r="C18" s="18" t="s">
        <v>111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6.88"/>
    <col customWidth="1" min="3" max="3" width="24.0"/>
    <col customWidth="1" min="4" max="4" width="14.38"/>
    <col customWidth="1" min="5" max="5" width="14.88"/>
    <col customWidth="1" min="6" max="6" width="14.0"/>
    <col customWidth="1" min="7" max="7" width="14.25"/>
    <col customWidth="1" min="9" max="9" width="25.0"/>
    <col customWidth="1" min="10" max="10" width="16.38"/>
    <col customWidth="1" min="11" max="11" width="17.13"/>
    <col customWidth="1" min="12" max="13" width="11.13"/>
    <col customWidth="1" min="14" max="14" width="16.88"/>
    <col customWidth="1" min="15" max="15" width="16.38"/>
  </cols>
  <sheetData>
    <row r="1" ht="15.75" customHeight="1">
      <c r="A1" s="17" t="s">
        <v>109</v>
      </c>
      <c r="B1" s="17" t="s">
        <v>112</v>
      </c>
      <c r="C1" s="4"/>
    </row>
    <row r="2" ht="15.75" customHeight="1">
      <c r="A2" s="3">
        <v>44562.0</v>
      </c>
      <c r="B2" s="4">
        <v>503.0</v>
      </c>
      <c r="C2" s="35" t="s">
        <v>113</v>
      </c>
    </row>
    <row r="3" ht="15.75" customHeight="1">
      <c r="A3" s="3">
        <v>44593.0</v>
      </c>
      <c r="B3" s="4">
        <v>510.0</v>
      </c>
      <c r="D3" s="16" t="s">
        <v>114</v>
      </c>
    </row>
    <row r="4" ht="15.75" customHeight="1">
      <c r="A4" s="3">
        <v>44621.0</v>
      </c>
      <c r="B4" s="4">
        <v>600.0</v>
      </c>
      <c r="D4" s="4" t="s">
        <v>115</v>
      </c>
    </row>
    <row r="5" ht="15.75" customHeight="1">
      <c r="A5" s="3">
        <v>44652.0</v>
      </c>
      <c r="B5" s="4">
        <v>650.0</v>
      </c>
      <c r="D5" s="4" t="s">
        <v>116</v>
      </c>
    </row>
    <row r="6" ht="15.75" customHeight="1">
      <c r="A6" s="3">
        <v>44682.0</v>
      </c>
      <c r="B6" s="4">
        <v>600.0</v>
      </c>
    </row>
    <row r="7" ht="15.75" customHeight="1">
      <c r="A7" s="3">
        <v>44713.0</v>
      </c>
      <c r="B7" s="4">
        <v>700.0</v>
      </c>
    </row>
    <row r="8" ht="15.75" customHeight="1">
      <c r="A8" s="3">
        <v>44743.0</v>
      </c>
      <c r="B8" s="4">
        <v>800.0</v>
      </c>
    </row>
    <row r="9" ht="15.75" customHeight="1">
      <c r="A9" s="3">
        <v>44774.0</v>
      </c>
      <c r="B9" s="4">
        <v>750.0</v>
      </c>
    </row>
    <row r="10" ht="15.75" customHeight="1">
      <c r="A10" s="3">
        <v>44805.0</v>
      </c>
      <c r="B10" s="4">
        <v>680.0</v>
      </c>
    </row>
    <row r="11" ht="15.75" customHeight="1">
      <c r="A11" s="3">
        <v>44835.0</v>
      </c>
      <c r="B11" s="4">
        <v>900.0</v>
      </c>
    </row>
    <row r="12" ht="15.75" customHeight="1">
      <c r="A12" s="3">
        <v>44866.0</v>
      </c>
      <c r="B12" s="4">
        <v>1200.0</v>
      </c>
    </row>
    <row r="13" ht="15.75" customHeight="1">
      <c r="A13" s="3">
        <v>44896.0</v>
      </c>
      <c r="B13" s="4">
        <v>1000.0</v>
      </c>
    </row>
    <row r="14" ht="15.75" customHeight="1">
      <c r="A14" s="36">
        <v>44927.0</v>
      </c>
      <c r="B14" s="34">
        <f t="shared" ref="B14:B16" si="1">_xlfn.FORECAST.LINEAR(A14,B$2:B$13,A$2:A$13)</f>
        <v>1071.487409</v>
      </c>
      <c r="C14" s="4" t="s">
        <v>117</v>
      </c>
    </row>
    <row r="15" ht="15.75" customHeight="1">
      <c r="A15" s="36">
        <v>44958.0</v>
      </c>
      <c r="B15" s="34">
        <f t="shared" si="1"/>
        <v>1123.087038</v>
      </c>
    </row>
    <row r="16" ht="15.75" customHeight="1">
      <c r="A16" s="36">
        <v>44986.0</v>
      </c>
      <c r="B16" s="34">
        <f t="shared" si="1"/>
        <v>1169.693155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A28" s="16" t="s">
        <v>118</v>
      </c>
    </row>
    <row r="29" ht="15.75" customHeight="1">
      <c r="B29" s="4" t="s">
        <v>119</v>
      </c>
    </row>
    <row r="30" ht="15.75" customHeight="1">
      <c r="B30" s="18" t="s">
        <v>120</v>
      </c>
    </row>
    <row r="31" ht="15.75" customHeight="1">
      <c r="B31" s="4" t="s">
        <v>121</v>
      </c>
    </row>
    <row r="32" ht="15.75" customHeight="1">
      <c r="B32" s="4" t="s">
        <v>122</v>
      </c>
    </row>
    <row r="33" ht="15.75" customHeight="1">
      <c r="B33" s="18" t="s">
        <v>123</v>
      </c>
    </row>
    <row r="34" ht="15.75" customHeight="1"/>
    <row r="35" ht="15.75" customHeight="1">
      <c r="B35" s="4" t="s">
        <v>123</v>
      </c>
      <c r="C35" s="4" t="s">
        <v>124</v>
      </c>
      <c r="D35" s="37" t="s">
        <v>125</v>
      </c>
    </row>
    <row r="36" ht="15.75" customHeight="1">
      <c r="B36" s="4" t="s">
        <v>120</v>
      </c>
      <c r="C36" s="4" t="s">
        <v>126</v>
      </c>
    </row>
    <row r="37" ht="15.75" customHeight="1">
      <c r="B37" s="4" t="s">
        <v>121</v>
      </c>
      <c r="C37" s="4" t="s">
        <v>127</v>
      </c>
    </row>
    <row r="38" ht="15.75" customHeight="1">
      <c r="B38" s="4" t="s">
        <v>122</v>
      </c>
      <c r="C38" s="4" t="s">
        <v>128</v>
      </c>
    </row>
    <row r="39" ht="15.75" customHeight="1"/>
    <row r="40" ht="15.75" customHeight="1"/>
    <row r="41" ht="15.75" customHeight="1">
      <c r="A41" s="37" t="s">
        <v>129</v>
      </c>
    </row>
    <row r="42" ht="15.75" customHeight="1">
      <c r="A42" s="37" t="s">
        <v>130</v>
      </c>
    </row>
    <row r="43" ht="15.75" customHeight="1"/>
    <row r="44" ht="15.75" customHeight="1">
      <c r="A44" s="38" t="s">
        <v>131</v>
      </c>
      <c r="B44" s="39"/>
      <c r="C44" s="39"/>
      <c r="D44" s="39"/>
      <c r="E44" s="39"/>
    </row>
    <row r="45" ht="15.75" customHeight="1">
      <c r="A45" s="37" t="s">
        <v>132</v>
      </c>
      <c r="B45" s="40" t="s">
        <v>133</v>
      </c>
      <c r="C45" s="40" t="s">
        <v>134</v>
      </c>
      <c r="D45" s="40" t="s">
        <v>135</v>
      </c>
      <c r="E45" s="41" t="s">
        <v>124</v>
      </c>
      <c r="F45" s="41" t="s">
        <v>124</v>
      </c>
      <c r="G45" s="37" t="s">
        <v>136</v>
      </c>
      <c r="I45" s="37" t="s">
        <v>137</v>
      </c>
    </row>
    <row r="46" ht="15.75" customHeight="1">
      <c r="A46" s="37" t="s">
        <v>138</v>
      </c>
      <c r="B46" s="40">
        <v>205.0</v>
      </c>
      <c r="C46" s="40">
        <v>4000000.0</v>
      </c>
      <c r="D46" s="40">
        <v>2.0</v>
      </c>
      <c r="E46" s="42" t="s">
        <v>139</v>
      </c>
      <c r="F46" s="12">
        <f t="shared" ref="F46:F55" si="2">if(E46="Ya", 1, 0)</f>
        <v>1</v>
      </c>
      <c r="G46" s="12">
        <v>1.0</v>
      </c>
    </row>
    <row r="47" ht="15.75" customHeight="1">
      <c r="A47" s="37" t="s">
        <v>140</v>
      </c>
      <c r="B47" s="40">
        <v>198.0</v>
      </c>
      <c r="C47" s="40">
        <v>4500000.0</v>
      </c>
      <c r="D47" s="40">
        <v>4.0</v>
      </c>
      <c r="E47" s="40" t="s">
        <v>141</v>
      </c>
      <c r="F47" s="12">
        <f t="shared" si="2"/>
        <v>0</v>
      </c>
      <c r="G47" s="12">
        <v>0.0</v>
      </c>
      <c r="I47" s="43" t="s">
        <v>142</v>
      </c>
      <c r="J47" s="44"/>
    </row>
    <row r="48" ht="15.75" customHeight="1">
      <c r="A48" s="37" t="s">
        <v>143</v>
      </c>
      <c r="B48" s="40">
        <v>260.0</v>
      </c>
      <c r="C48" s="40">
        <v>5000000.0</v>
      </c>
      <c r="D48" s="40">
        <v>3.0</v>
      </c>
      <c r="E48" s="40" t="s">
        <v>141</v>
      </c>
      <c r="F48" s="12">
        <f t="shared" si="2"/>
        <v>0</v>
      </c>
      <c r="G48" s="12">
        <v>0.0</v>
      </c>
      <c r="I48" s="37" t="s">
        <v>144</v>
      </c>
      <c r="J48" s="45">
        <v>0.7544650953718519</v>
      </c>
    </row>
    <row r="49" ht="15.75" customHeight="1">
      <c r="A49" s="37" t="s">
        <v>145</v>
      </c>
      <c r="B49" s="40">
        <v>210.0</v>
      </c>
      <c r="C49" s="40">
        <v>1.0E7</v>
      </c>
      <c r="D49" s="40">
        <v>1.0</v>
      </c>
      <c r="E49" s="40" t="s">
        <v>139</v>
      </c>
      <c r="F49" s="12">
        <f t="shared" si="2"/>
        <v>1</v>
      </c>
      <c r="G49" s="12">
        <v>1.0</v>
      </c>
      <c r="I49" s="37" t="s">
        <v>146</v>
      </c>
      <c r="J49" s="45">
        <v>0.5692175801344577</v>
      </c>
    </row>
    <row r="50" ht="15.75" customHeight="1">
      <c r="A50" s="37" t="s">
        <v>147</v>
      </c>
      <c r="B50" s="40">
        <v>220.0</v>
      </c>
      <c r="C50" s="40">
        <v>7500000.0</v>
      </c>
      <c r="D50" s="40">
        <v>2.0</v>
      </c>
      <c r="E50" s="40" t="s">
        <v>139</v>
      </c>
      <c r="F50" s="12">
        <f t="shared" si="2"/>
        <v>1</v>
      </c>
      <c r="G50" s="12">
        <v>1.0</v>
      </c>
      <c r="I50" s="37" t="s">
        <v>148</v>
      </c>
      <c r="J50" s="45">
        <v>0.3538263702016864</v>
      </c>
    </row>
    <row r="51" ht="15.75" customHeight="1">
      <c r="A51" s="37" t="s">
        <v>149</v>
      </c>
      <c r="B51" s="37">
        <v>215.0</v>
      </c>
      <c r="C51" s="37">
        <v>1.2E7</v>
      </c>
      <c r="D51" s="37">
        <v>3.0</v>
      </c>
      <c r="E51" s="40" t="s">
        <v>139</v>
      </c>
      <c r="F51" s="12">
        <f t="shared" si="2"/>
        <v>1</v>
      </c>
      <c r="G51" s="12">
        <v>1.0</v>
      </c>
      <c r="I51" s="37" t="s">
        <v>150</v>
      </c>
      <c r="J51" s="45">
        <v>0.42366575852194616</v>
      </c>
    </row>
    <row r="52" ht="15.75" customHeight="1">
      <c r="A52" s="37" t="s">
        <v>151</v>
      </c>
      <c r="B52" s="37">
        <v>300.0</v>
      </c>
      <c r="C52" s="37">
        <v>5500000.0</v>
      </c>
      <c r="D52" s="37">
        <v>4.0</v>
      </c>
      <c r="E52" s="40" t="s">
        <v>141</v>
      </c>
      <c r="F52" s="12">
        <f t="shared" si="2"/>
        <v>0</v>
      </c>
      <c r="G52" s="12">
        <v>0.0</v>
      </c>
      <c r="I52" s="46" t="s">
        <v>152</v>
      </c>
      <c r="J52" s="47">
        <v>10.0</v>
      </c>
    </row>
    <row r="53" ht="15.75" customHeight="1">
      <c r="A53" s="37" t="s">
        <v>153</v>
      </c>
      <c r="B53" s="37">
        <v>180.0</v>
      </c>
      <c r="C53" s="37">
        <v>6000000.0</v>
      </c>
      <c r="D53" s="37">
        <v>2.0</v>
      </c>
      <c r="E53" s="40" t="s">
        <v>141</v>
      </c>
      <c r="F53" s="12">
        <f t="shared" si="2"/>
        <v>0</v>
      </c>
      <c r="G53" s="12">
        <v>0.0</v>
      </c>
    </row>
    <row r="54" ht="15.75" customHeight="1">
      <c r="A54" s="37" t="s">
        <v>154</v>
      </c>
      <c r="B54" s="37">
        <v>245.0</v>
      </c>
      <c r="C54" s="37">
        <v>5000000.0</v>
      </c>
      <c r="D54" s="37">
        <v>3.0</v>
      </c>
      <c r="E54" s="40" t="s">
        <v>141</v>
      </c>
      <c r="F54" s="12">
        <f t="shared" si="2"/>
        <v>0</v>
      </c>
      <c r="G54" s="12">
        <v>0.0</v>
      </c>
      <c r="I54" s="37" t="s">
        <v>155</v>
      </c>
    </row>
    <row r="55" ht="15.75" customHeight="1">
      <c r="A55" s="37" t="s">
        <v>156</v>
      </c>
      <c r="B55" s="37">
        <v>235.0</v>
      </c>
      <c r="C55" s="37">
        <v>6500000.0</v>
      </c>
      <c r="D55" s="37">
        <v>2.0</v>
      </c>
      <c r="E55" s="40" t="s">
        <v>139</v>
      </c>
      <c r="F55" s="12">
        <f t="shared" si="2"/>
        <v>1</v>
      </c>
      <c r="G55" s="12">
        <v>1.0</v>
      </c>
      <c r="I55" s="44"/>
      <c r="J55" s="43" t="s">
        <v>157</v>
      </c>
      <c r="K55" s="43" t="s">
        <v>158</v>
      </c>
      <c r="L55" s="43" t="s">
        <v>159</v>
      </c>
      <c r="M55" s="43" t="s">
        <v>160</v>
      </c>
      <c r="N55" s="43" t="s">
        <v>161</v>
      </c>
    </row>
    <row r="56" ht="15.75" customHeight="1">
      <c r="A56" s="38" t="s">
        <v>162</v>
      </c>
      <c r="I56" s="37" t="s">
        <v>163</v>
      </c>
      <c r="J56" s="45">
        <v>3.0</v>
      </c>
      <c r="K56" s="45">
        <v>1.423043950336144</v>
      </c>
      <c r="L56" s="45">
        <v>0.47434798344538137</v>
      </c>
      <c r="M56" s="45">
        <v>2.6427149943218398</v>
      </c>
      <c r="N56" s="45">
        <v>0.1436139172449047</v>
      </c>
    </row>
    <row r="57" ht="15.75" customHeight="1">
      <c r="A57" s="48" t="s">
        <v>164</v>
      </c>
      <c r="B57" s="48">
        <v>225.0</v>
      </c>
      <c r="C57" s="48">
        <v>7000000.0</v>
      </c>
      <c r="D57" s="48">
        <v>2.0</v>
      </c>
      <c r="E57" s="49"/>
      <c r="F57" s="49"/>
      <c r="G57" s="50">
        <f>F67</f>
        <v>0.706731256</v>
      </c>
      <c r="I57" s="37" t="s">
        <v>165</v>
      </c>
      <c r="J57" s="45">
        <v>6.0</v>
      </c>
      <c r="K57" s="45">
        <v>1.076956049663856</v>
      </c>
      <c r="L57" s="45">
        <v>0.179492674943976</v>
      </c>
    </row>
    <row r="58" ht="15.75" customHeight="1">
      <c r="I58" s="46" t="s">
        <v>166</v>
      </c>
      <c r="J58" s="47">
        <v>9.0</v>
      </c>
      <c r="K58" s="47">
        <v>2.5</v>
      </c>
      <c r="L58" s="51"/>
      <c r="M58" s="51"/>
      <c r="N58" s="51"/>
    </row>
    <row r="59" ht="15.75" customHeight="1">
      <c r="C59" s="37" t="s">
        <v>167</v>
      </c>
    </row>
    <row r="60" ht="15.75" customHeight="1">
      <c r="I60" s="44"/>
      <c r="J60" s="43" t="s">
        <v>168</v>
      </c>
      <c r="K60" s="43" t="s">
        <v>150</v>
      </c>
      <c r="L60" s="43" t="s">
        <v>169</v>
      </c>
      <c r="M60" s="43" t="s">
        <v>170</v>
      </c>
      <c r="N60" s="43" t="s">
        <v>171</v>
      </c>
      <c r="O60" s="43" t="s">
        <v>172</v>
      </c>
      <c r="P60" s="44"/>
      <c r="Q60" s="44"/>
    </row>
    <row r="61" ht="15.75" customHeight="1">
      <c r="C61" s="37" t="s">
        <v>173</v>
      </c>
      <c r="I61" s="37" t="s">
        <v>174</v>
      </c>
      <c r="J61" s="45">
        <v>0.6095364322459236</v>
      </c>
      <c r="K61" s="45">
        <v>1.0814676329987243</v>
      </c>
      <c r="L61" s="45">
        <v>0.5636196716824373</v>
      </c>
      <c r="M61" s="45">
        <v>0.5934365090226673</v>
      </c>
      <c r="N61" s="45">
        <v>-2.0367195305348273</v>
      </c>
      <c r="O61" s="45">
        <v>3.255792395026674</v>
      </c>
    </row>
    <row r="62" ht="15.75" customHeight="1">
      <c r="C62" s="37" t="s">
        <v>120</v>
      </c>
      <c r="D62" s="12">
        <f>B57</f>
        <v>225</v>
      </c>
      <c r="I62" s="37" t="s">
        <v>133</v>
      </c>
      <c r="J62" s="45">
        <v>4.806985745214043E-4</v>
      </c>
      <c r="K62" s="45">
        <v>0.00464809057008826</v>
      </c>
      <c r="L62" s="45">
        <v>0.10341850428105503</v>
      </c>
      <c r="M62" s="45">
        <v>0.9210009356775696</v>
      </c>
      <c r="N62" s="45">
        <v>-0.01089276930498891</v>
      </c>
      <c r="O62" s="45">
        <v>0.011854166454031718</v>
      </c>
    </row>
    <row r="63" ht="15.75" customHeight="1">
      <c r="C63" s="37" t="s">
        <v>121</v>
      </c>
      <c r="D63" s="12">
        <f>C57</f>
        <v>7000000</v>
      </c>
      <c r="I63" s="37" t="s">
        <v>134</v>
      </c>
      <c r="J63" s="45">
        <v>8.172312269542087E-8</v>
      </c>
      <c r="K63" s="45">
        <v>5.847116891264979E-8</v>
      </c>
      <c r="L63" s="45">
        <v>1.3976652804308944</v>
      </c>
      <c r="M63" s="45">
        <v>0.21170686155773275</v>
      </c>
      <c r="N63" s="45">
        <v>-6.13506731950961E-8</v>
      </c>
      <c r="O63" s="45">
        <v>2.2479691858593784E-7</v>
      </c>
    </row>
    <row r="64" ht="15.75" customHeight="1">
      <c r="C64" s="37" t="s">
        <v>122</v>
      </c>
      <c r="D64" s="12">
        <f>D57</f>
        <v>2</v>
      </c>
      <c r="I64" s="46" t="s">
        <v>135</v>
      </c>
      <c r="J64" s="47">
        <v>-0.29151210720661513</v>
      </c>
      <c r="K64" s="47">
        <v>0.17447937732415883</v>
      </c>
      <c r="L64" s="47">
        <v>-1.6707539405360525</v>
      </c>
      <c r="M64" s="47">
        <v>0.14580569173991206</v>
      </c>
      <c r="N64" s="47">
        <v>-0.7184477625494066</v>
      </c>
      <c r="O64" s="47">
        <v>0.13542354813617635</v>
      </c>
      <c r="P64" s="51"/>
      <c r="Q64" s="51"/>
    </row>
    <row r="65" ht="15.75" customHeight="1"/>
    <row r="66" ht="15.75" customHeight="1">
      <c r="C66" s="37" t="s">
        <v>175</v>
      </c>
      <c r="F66" s="49">
        <f>J61+J62*D62+J63*D63+J64*D64</f>
        <v>0.706731256</v>
      </c>
    </row>
    <row r="67" ht="15.75" customHeight="1">
      <c r="C67" s="37" t="s">
        <v>176</v>
      </c>
      <c r="F67" s="50">
        <f>F66</f>
        <v>0.706731256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C13"/>
  </mergeCells>
  <printOptions/>
  <pageMargins bottom="0.75" footer="0.0" header="0.0" left="0.7" right="0.7" top="0.75"/>
  <pageSetup orientation="landscape"/>
  <drawing r:id="rId1"/>
</worksheet>
</file>